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61" yWindow="65268" windowWidth="20216" windowHeight="11478" tabRatio="738" activeTab="0"/>
  </bookViews>
  <sheets>
    <sheet name="INDICE" sheetId="1" r:id="rId1"/>
    <sheet name="Novedades" sheetId="2" r:id="rId2"/>
    <sheet name="CUADRO 1.1A" sheetId="3" r:id="rId3"/>
    <sheet name="CUADRO 1.1B" sheetId="4" r:id="rId4"/>
    <sheet name="CUADRO 1,2" sheetId="5" r:id="rId5"/>
    <sheet name="CUADRO 1,3" sheetId="6" r:id="rId6"/>
    <sheet name="CUADRO 1,4" sheetId="7" r:id="rId7"/>
    <sheet name="CUADRO 1,5" sheetId="8" r:id="rId8"/>
    <sheet name="CUADRO 1.6" sheetId="9" r:id="rId9"/>
    <sheet name="CUADRO 1,7" sheetId="10" r:id="rId10"/>
    <sheet name="CUADRO 1.8" sheetId="11" r:id="rId11"/>
    <sheet name="CUADRO 1.8 B" sheetId="12" r:id="rId12"/>
    <sheet name="CUADRO 1.8 C" sheetId="13" r:id="rId13"/>
    <sheet name="CUADRO 1.9" sheetId="14" r:id="rId14"/>
    <sheet name="CUADRO 1.9 B" sheetId="15" r:id="rId15"/>
    <sheet name="CUADRO 1.9 C" sheetId="16" r:id="rId16"/>
    <sheet name="CUADRO 1.10" sheetId="17" r:id="rId17"/>
    <sheet name="CUADRO 1.11" sheetId="18" r:id="rId18"/>
    <sheet name="CUADRO 1.12" sheetId="19" r:id="rId19"/>
    <sheet name="CUADRO 1.13" sheetId="20" r:id="rId20"/>
  </sheets>
  <definedNames>
    <definedName name="_Regression_Int" localSheetId="2" hidden="1">1</definedName>
    <definedName name="_Regression_Int" localSheetId="3" hidden="1">1</definedName>
    <definedName name="A_impresión_IM" localSheetId="2">'CUADRO 1.1A'!$A$11:$N$19</definedName>
    <definedName name="A_impresión_IM" localSheetId="3">'CUADRO 1.1B'!$A$11:$N$19</definedName>
    <definedName name="_xlnm.Print_Area" localSheetId="4">'CUADRO 1,2'!$A$1:$Q$30</definedName>
    <definedName name="_xlnm.Print_Area" localSheetId="5">'CUADRO 1,3'!$A$1:$Q$26</definedName>
    <definedName name="_xlnm.Print_Area" localSheetId="6">'CUADRO 1,4'!$A$1:$Y$39</definedName>
    <definedName name="_xlnm.Print_Area" localSheetId="7">'CUADRO 1,5'!$A$3:$Y$42</definedName>
    <definedName name="_xlnm.Print_Area" localSheetId="9">'CUADRO 1,7'!$A$1:$Q$54</definedName>
    <definedName name="_xlnm.Print_Area" localSheetId="16">'CUADRO 1.10'!$A$1:$Z$67</definedName>
    <definedName name="_xlnm.Print_Area" localSheetId="17">'CUADRO 1.11'!$A$3:$Z$59</definedName>
    <definedName name="_xlnm.Print_Area" localSheetId="18">'CUADRO 1.12'!$A$1:$Z$24</definedName>
    <definedName name="_xlnm.Print_Area" localSheetId="19">'CUADRO 1.13'!$A$3:$Z$16</definedName>
    <definedName name="_xlnm.Print_Area" localSheetId="2">'CUADRO 1.1A'!$A$1:$O$40</definedName>
    <definedName name="_xlnm.Print_Area" localSheetId="3">'CUADRO 1.1B'!$A$1:$O$40</definedName>
    <definedName name="_xlnm.Print_Area" localSheetId="8">'CUADRO 1.6'!$A$1:$R$60</definedName>
    <definedName name="_xlnm.Print_Area" localSheetId="10">'CUADRO 1.8'!$A$1:$Y$81</definedName>
    <definedName name="_xlnm.Print_Area" localSheetId="11">'CUADRO 1.8 B'!$A$3:$Y$46</definedName>
    <definedName name="_xlnm.Print_Area" localSheetId="12">'CUADRO 1.8 C'!$A$1:$Z$67</definedName>
    <definedName name="_xlnm.Print_Area" localSheetId="13">'CUADRO 1.9'!$A$1:$Y$58</definedName>
    <definedName name="_xlnm.Print_Area" localSheetId="14">'CUADRO 1.9 B'!$A$1:$Y$47</definedName>
    <definedName name="_xlnm.Print_Area" localSheetId="15">'CUADRO 1.9 C'!$A$1:$Z$73</definedName>
    <definedName name="_xlnm.Print_Area" localSheetId="0">'INDICE'!$A$1:$D$32</definedName>
    <definedName name="PAX_NACIONAL" localSheetId="5">'CUADRO 1,3'!$A$6:$N$23</definedName>
    <definedName name="PAX_NACIONAL" localSheetId="6">'CUADRO 1,4'!$A$6:$T$37</definedName>
    <definedName name="PAX_NACIONAL" localSheetId="7">'CUADRO 1,5'!$A$6:$T$40</definedName>
    <definedName name="PAX_NACIONAL" localSheetId="9">'CUADRO 1,7'!$A$6:$N$52</definedName>
    <definedName name="PAX_NACIONAL" localSheetId="16">'CUADRO 1.10'!$A$6:$U$63</definedName>
    <definedName name="PAX_NACIONAL" localSheetId="17">'CUADRO 1.11'!$A$6:$U$57</definedName>
    <definedName name="PAX_NACIONAL" localSheetId="18">'CUADRO 1.12'!$A$7:$U$21</definedName>
    <definedName name="PAX_NACIONAL" localSheetId="19">'CUADRO 1.13'!$A$6:$U$14</definedName>
    <definedName name="PAX_NACIONAL" localSheetId="8">'CUADRO 1.6'!$A$6:$N$58</definedName>
    <definedName name="PAX_NACIONAL" localSheetId="10">'CUADRO 1.8'!$A$6:$T$77</definedName>
    <definedName name="PAX_NACIONAL" localSheetId="11">'CUADRO 1.8 B'!$A$6:$T$43</definedName>
    <definedName name="PAX_NACIONAL" localSheetId="12">'CUADRO 1.8 C'!$A$6:$T$64</definedName>
    <definedName name="PAX_NACIONAL" localSheetId="13">'CUADRO 1.9'!$A$6:$T$54</definedName>
    <definedName name="PAX_NACIONAL" localSheetId="14">'CUADRO 1.9 B'!$A$6:$T$42</definedName>
    <definedName name="PAX_NACIONAL" localSheetId="15">'CUADRO 1.9 C'!$A$6:$T$68</definedName>
    <definedName name="PAX_NACIONAL">'CUADRO 1,2'!$A$6:$N$27</definedName>
    <definedName name="_xlnm.Print_Titles" localSheetId="2">'CUADRO 1.1A'!$4:$10</definedName>
    <definedName name="_xlnm.Print_Titles" localSheetId="3">'CUADRO 1.1B'!$4:$10</definedName>
    <definedName name="Títulos_a_imprimir_IM" localSheetId="2">'CUADRO 1.1A'!$4:$10</definedName>
    <definedName name="Títulos_a_imprimir_IM" localSheetId="3">'CUADRO 1.1B'!$4:$10</definedName>
  </definedNames>
  <calcPr fullCalcOnLoad="1"/>
</workbook>
</file>

<file path=xl/sharedStrings.xml><?xml version="1.0" encoding="utf-8"?>
<sst xmlns="http://schemas.openxmlformats.org/spreadsheetml/2006/main" count="1575" uniqueCount="469">
  <si>
    <t>Fuente: Empresas Aéreas Archivo Origen-Destino, Tráfico de Aerotaxis, Tráfico de Vuelos Charter.  *: Variación superior al 500%</t>
  </si>
  <si>
    <t xml:space="preserve">Información provisional. </t>
  </si>
  <si>
    <t>Variación Acumulada %</t>
  </si>
  <si>
    <t>Variación Mensual %</t>
  </si>
  <si>
    <t>Información acumulada</t>
  </si>
  <si>
    <t>Marzo</t>
  </si>
  <si>
    <t>Febrero</t>
  </si>
  <si>
    <t>Enero</t>
  </si>
  <si>
    <t>Diciembre</t>
  </si>
  <si>
    <t>Noviembre</t>
  </si>
  <si>
    <t>Octubre</t>
  </si>
  <si>
    <t>Septiembre</t>
  </si>
  <si>
    <t>Agosto</t>
  </si>
  <si>
    <t>Julio</t>
  </si>
  <si>
    <t>Junio</t>
  </si>
  <si>
    <t xml:space="preserve">Mayo </t>
  </si>
  <si>
    <t>Abril</t>
  </si>
  <si>
    <t>Total</t>
  </si>
  <si>
    <t>Llegados</t>
  </si>
  <si>
    <t>Salidos</t>
  </si>
  <si>
    <t>Regular + No Regular</t>
  </si>
  <si>
    <t>No Regular</t>
  </si>
  <si>
    <t>Regular</t>
  </si>
  <si>
    <t>PERIODO</t>
  </si>
  <si>
    <t>TOTAL</t>
  </si>
  <si>
    <t>I N T E R N A C I O N A L</t>
  </si>
  <si>
    <t xml:space="preserve">   N A C I O N A L</t>
  </si>
  <si>
    <t>Cuadro 1.1A Comportamiento del transporte aéreo regular y no regular - Pasajeros</t>
  </si>
  <si>
    <t>Ir al Indice</t>
  </si>
  <si>
    <t>Incluye la carga y el correo.</t>
  </si>
  <si>
    <t>Llegada</t>
  </si>
  <si>
    <t>Salida</t>
  </si>
  <si>
    <t>Cuadro 1.1B Comportamiento del transporte aéreo regular y no regular - Carga (ton)</t>
  </si>
  <si>
    <t>% Var.</t>
  </si>
  <si>
    <t>% PART</t>
  </si>
  <si>
    <t>Comparativo acumulado</t>
  </si>
  <si>
    <t>Comparativo mensual</t>
  </si>
  <si>
    <t>EMPRESA</t>
  </si>
  <si>
    <t>Operación regular y no regular</t>
  </si>
  <si>
    <t xml:space="preserve">Cuadro 1.2 Pasajeros nacionales por empresa </t>
  </si>
  <si>
    <t>Fuente: Empresas Aéreas Archivo Origen-Destino, tráfico de vuelos charter, tráfico de aerotaxis.</t>
  </si>
  <si>
    <t xml:space="preserve">Cuadro 1.3 Carga nacional por empresa </t>
  </si>
  <si>
    <t>Fuente: Empresas Aéreas, Archivos Origen-Destino, Tráfico por Equipo, Tráfico de Aerotaixs.</t>
  </si>
  <si>
    <t xml:space="preserve">Información provisional. *: Variación superior a 500%   </t>
  </si>
  <si>
    <t>Aerolínea</t>
  </si>
  <si>
    <t>Operación Regular y no regular</t>
  </si>
  <si>
    <t>Cuadro 1.4 Pasajeros Internacionales por Empresa</t>
  </si>
  <si>
    <t>Cuadro 1.5 Carga Internacional por Empresa</t>
  </si>
  <si>
    <t>Empresas Aéreas Archivo Origen-Destino, Tráfico de Vuelos Charter, Tráfico de Aerotaxis.</t>
  </si>
  <si>
    <t xml:space="preserve">Información provisional . Fuente: </t>
  </si>
  <si>
    <t>*</t>
  </si>
  <si>
    <t xml:space="preserve">TOTAL </t>
  </si>
  <si>
    <t>Cuadro 1.6 Pasajeros nacionales por principales rutas</t>
  </si>
  <si>
    <t>Fuente: Empresas aéreas, archivo origen-destino, tráfico de aerotaxis, tráfico de vuelos charter.</t>
  </si>
  <si>
    <t>Cuadro 1.7 Carga nacional por principales rutas</t>
  </si>
  <si>
    <t>Fuente: Empresas Aéreas: Archivos Origen-Destno, Tráfico de Aerotaxis, Tráfico de Vuelos Charter.</t>
  </si>
  <si>
    <t>OTROS</t>
  </si>
  <si>
    <t>ISLAS CARIBE</t>
  </si>
  <si>
    <t>CENTRO AMÉRICA</t>
  </si>
  <si>
    <t>EUROPA</t>
  </si>
  <si>
    <t>SURAMERICA</t>
  </si>
  <si>
    <t>NORTEAMÉRICA</t>
  </si>
  <si>
    <t>Mercado - Ruta</t>
  </si>
  <si>
    <t>Cuadro 1.8 Pasajeros internacionales por principales rutas</t>
  </si>
  <si>
    <t>Continente - País</t>
  </si>
  <si>
    <t>Incluye operación Regular y no regular</t>
  </si>
  <si>
    <t>Cuadro 1.8B Pasajeros Internacionales por Continente y País</t>
  </si>
  <si>
    <t>Fuente: Empresas Aéreas</t>
  </si>
  <si>
    <t>Mercado - Empresa</t>
  </si>
  <si>
    <t>Cuadro 1.8C Pasajeros Internacionales por Mercado y Empresa</t>
  </si>
  <si>
    <t>Cuadro 1.9 Carga internacional por principales rutas</t>
  </si>
  <si>
    <t>Mercado - País</t>
  </si>
  <si>
    <t>Cuadro 1.9B Carga Internacional por Mercado y País</t>
  </si>
  <si>
    <t>Cuadro 1.9C Carga Internacional por Mercado y Empresa</t>
  </si>
  <si>
    <t>Aeronáutica Civil de Colombia</t>
  </si>
  <si>
    <t>Oficina de Transporte Aéreo</t>
  </si>
  <si>
    <t>Grupo de Estudios Sectoriales</t>
  </si>
  <si>
    <t xml:space="preserve">Indice </t>
  </si>
  <si>
    <t>Novedades</t>
  </si>
  <si>
    <t xml:space="preserve">Cuadro 1.1A </t>
  </si>
  <si>
    <t>Comportamiento del Transporte aéreo regular y no regular - Pasajeros</t>
  </si>
  <si>
    <t xml:space="preserve">Cuadro 1.1B </t>
  </si>
  <si>
    <t>Comportamiento del Transporte aéreo regular y no regular - Carga</t>
  </si>
  <si>
    <t xml:space="preserve">Cuadro 1.2 </t>
  </si>
  <si>
    <t>Pasajeros Nacionales por empresa</t>
  </si>
  <si>
    <t>Cuadro 1.3</t>
  </si>
  <si>
    <t xml:space="preserve">Carga nacional por empresa </t>
  </si>
  <si>
    <t>Cuadro 1.4</t>
  </si>
  <si>
    <t xml:space="preserve">Pasajeros Internacionales por empresa </t>
  </si>
  <si>
    <t>Cuadro 1.5</t>
  </si>
  <si>
    <t>Carga internacional por empresa</t>
  </si>
  <si>
    <t>Cuadro 1.6</t>
  </si>
  <si>
    <t xml:space="preserve">Pasajeros Nacionales por principales rutas </t>
  </si>
  <si>
    <t xml:space="preserve">Cuadro 1.7 </t>
  </si>
  <si>
    <t>Carga nacional por principales rutas</t>
  </si>
  <si>
    <t>Cuadro 1.8</t>
  </si>
  <si>
    <t xml:space="preserve">Pasajeros internacionales por principales rutas </t>
  </si>
  <si>
    <t>Cuadro 1.8B</t>
  </si>
  <si>
    <t>Pasajeros internacionales por mercado y país</t>
  </si>
  <si>
    <t>Cuadro 1.8C</t>
  </si>
  <si>
    <t>Pasajeros internacionales por mercado y empresa</t>
  </si>
  <si>
    <t>Cuadro 1.9</t>
  </si>
  <si>
    <t>Carga internacional por principales rutas - Regular y no regular</t>
  </si>
  <si>
    <t>Cuadro 1.9B</t>
  </si>
  <si>
    <t>Carga internacional  por mercado y país</t>
  </si>
  <si>
    <t>Cuadro 1.9C</t>
  </si>
  <si>
    <t>Carga internacional  por mercado y empresa</t>
  </si>
  <si>
    <t>Edición</t>
  </si>
  <si>
    <t>Estadístico Grupo de Estudios Sectoriales</t>
  </si>
  <si>
    <t>juan.torres@aerocivil.gov.co</t>
  </si>
  <si>
    <t>Novedades.:</t>
  </si>
  <si>
    <t>Transporte Regular:</t>
  </si>
  <si>
    <t>Comprende la operación comercial sujeta a horarios e itinerarios. Las empresas reportan esta operación conforme al contrato de transporte y la red de rutas de la empresa en el archivo origen-destino.</t>
  </si>
  <si>
    <t>Transporte No Regular:</t>
  </si>
  <si>
    <t>Comprende la operación comercial que no está sujeta a horarios e itinerarios. Esta operación esta compuesta por los vuelos adicionales, los vuelos charter y las empresas de taxi aéreo.</t>
  </si>
  <si>
    <t>En el caso del transporte de pasajeros la operación no regular también incluye los pasajeros transportados por las empresas exclusivas de carga (Tráfico doméstico).</t>
  </si>
  <si>
    <t>Cuadro 1.10</t>
  </si>
  <si>
    <t>Cuadro 1.11</t>
  </si>
  <si>
    <t>Cuadro 1.12</t>
  </si>
  <si>
    <t>Cuadro 1.13</t>
  </si>
  <si>
    <t>Cuadro 1.10 Pasajeros nacionales por Aeropuerto</t>
  </si>
  <si>
    <t>Ciudad</t>
  </si>
  <si>
    <t>Aeropuerto</t>
  </si>
  <si>
    <t>Nota: No incluye los pasajeros en tránsito, ni pasajeros en conexión.</t>
  </si>
  <si>
    <t>Cuadro 1.11 Carga nacional por Aeropuerto</t>
  </si>
  <si>
    <t>Nota: No incluye carga en tránsito. La carga Incluye el correo.</t>
  </si>
  <si>
    <t>Cuadro 1.12 Pasajeros internacionales por Aeropuerto</t>
  </si>
  <si>
    <t>Cuadro 1.13 Carga internacional por aeropuerto</t>
  </si>
  <si>
    <t>Pasajeros nacionales por aeropuerto</t>
  </si>
  <si>
    <t>Carga doméstica por aeropuerto</t>
  </si>
  <si>
    <t>Pasajeros internacionales por aeropuerto</t>
  </si>
  <si>
    <t>Carga internacional  por aeropuerto</t>
  </si>
  <si>
    <t>Conceptos.:</t>
  </si>
  <si>
    <t xml:space="preserve">A partir del mes de abril de 2011, el boletín incluirá la operación de aeropuertos (pasajeros y carga) , en los cuadros 1.10 al 1.13. Estos cuadros reflejan el aeropuerto que es el origen o destino final de los pasajeros o la carga, </t>
  </si>
  <si>
    <t>sin importar el número de trayectos, por lo tanto no incluyen pasajeros o carga en tránsito ni pasajeros en conexión. Si se desea conocer las cifras totales de pasajeros y carga de los aeropuertos, se debe consultar</t>
  </si>
  <si>
    <r>
      <t xml:space="preserve">el boletín estadístico </t>
    </r>
    <r>
      <rPr>
        <b/>
        <sz val="12"/>
        <color indexed="56"/>
        <rFont val="Century Gothic"/>
        <family val="2"/>
      </rPr>
      <t>Tráfico de Aeropuertos.</t>
    </r>
  </si>
  <si>
    <t>Novedades y conceptos importantes.</t>
  </si>
  <si>
    <t>SANTIAGO CASTRO GOMEZ</t>
  </si>
  <si>
    <t>ADRIANA SANCLEMENTE ALZATE</t>
  </si>
  <si>
    <t>Jefe Oficina de Transporte Aéreo</t>
  </si>
  <si>
    <t>JORGE ALONSO QUINTANA CRISTANCHO</t>
  </si>
  <si>
    <t>Jefe Grupo de Estudios Sectoriales</t>
  </si>
  <si>
    <t>Director General Aeronáutica Civil</t>
  </si>
  <si>
    <t>JUAN CARLOS TORRES CAMARGO</t>
  </si>
  <si>
    <t>Ruta</t>
  </si>
  <si>
    <t>Información provisional.</t>
  </si>
  <si>
    <t>Avianca</t>
  </si>
  <si>
    <t>Copa Airlines Colombia</t>
  </si>
  <si>
    <t>Otras</t>
  </si>
  <si>
    <t>Aerosucre</t>
  </si>
  <si>
    <t>LAS</t>
  </si>
  <si>
    <t>Tampa</t>
  </si>
  <si>
    <t>Sky Lease I.</t>
  </si>
  <si>
    <t>American</t>
  </si>
  <si>
    <t>Aerogal</t>
  </si>
  <si>
    <t>Iberia</t>
  </si>
  <si>
    <t>Taca</t>
  </si>
  <si>
    <t>Lan Peru</t>
  </si>
  <si>
    <t>Air France</t>
  </si>
  <si>
    <t>Lan Chile</t>
  </si>
  <si>
    <t>Lacsa</t>
  </si>
  <si>
    <t>Copa</t>
  </si>
  <si>
    <t>Lufthansa</t>
  </si>
  <si>
    <t>Delta</t>
  </si>
  <si>
    <t>Aerol. Argentinas</t>
  </si>
  <si>
    <t>Air Canada</t>
  </si>
  <si>
    <t>Centurion</t>
  </si>
  <si>
    <t>Linea A. Carguera de Col</t>
  </si>
  <si>
    <t>Ups</t>
  </si>
  <si>
    <t>Martinair</t>
  </si>
  <si>
    <t>Airborne Express. Inc</t>
  </si>
  <si>
    <t>Florida West</t>
  </si>
  <si>
    <t>Absa</t>
  </si>
  <si>
    <t>Mas Air</t>
  </si>
  <si>
    <t>Cargolux</t>
  </si>
  <si>
    <t>Fedex</t>
  </si>
  <si>
    <t>Vensecar C.A.</t>
  </si>
  <si>
    <t>OTRAS</t>
  </si>
  <si>
    <t>Cubana</t>
  </si>
  <si>
    <t>Lufthansa Cargo</t>
  </si>
  <si>
    <t>La aerolíneaContinental Airlines suspendió sus operaciones en Colombia.  De manera simultánea la aerolínea United Airlines inició operaciones en Colombia con el itinerario</t>
  </si>
  <si>
    <t>que tenía autorizado Continental Airlines. Esta situación se refleja en las estadísticas a partir del mes de marzo de 2012.</t>
  </si>
  <si>
    <t>BOG-MIA-BOG</t>
  </si>
  <si>
    <t>MDE-MIA-MDE</t>
  </si>
  <si>
    <t>CLO-MIA-CLO</t>
  </si>
  <si>
    <t>BOG-JFK-BOG</t>
  </si>
  <si>
    <t>BAQ-MIA-BAQ</t>
  </si>
  <si>
    <t>BOG-YYZ-BOG</t>
  </si>
  <si>
    <t>BOG-ATL-BOG</t>
  </si>
  <si>
    <t>BOG-LIM-BOG</t>
  </si>
  <si>
    <t>BOG-UIO-BOG</t>
  </si>
  <si>
    <t>BOG-CCS-BOG</t>
  </si>
  <si>
    <t>BOG-SCL-BOG</t>
  </si>
  <si>
    <t>BOG-GYE-BOG</t>
  </si>
  <si>
    <t>BOG-BUE-BOG</t>
  </si>
  <si>
    <t>BOG-SAO-BOG</t>
  </si>
  <si>
    <t>BOG-GRU-BOG</t>
  </si>
  <si>
    <t>MDE-UIO-MDE</t>
  </si>
  <si>
    <t>BOG-VLN-BOG</t>
  </si>
  <si>
    <t>MDE-CCS-MDE</t>
  </si>
  <si>
    <t>MDE-LIM-MDE</t>
  </si>
  <si>
    <t>CLO-UIO-CLO</t>
  </si>
  <si>
    <t>BOG-MAD-BOG</t>
  </si>
  <si>
    <t>BOG-CDG-BOG</t>
  </si>
  <si>
    <t>BOG-FRA-BOG</t>
  </si>
  <si>
    <t>CLO-MAD-CLO</t>
  </si>
  <si>
    <t>BOG-BCN-BOG</t>
  </si>
  <si>
    <t>MDE-MAD-MDE</t>
  </si>
  <si>
    <t>BOG-PTY-BOG</t>
  </si>
  <si>
    <t>BOG-MEX-BOG</t>
  </si>
  <si>
    <t>MDE-PTY-MDE</t>
  </si>
  <si>
    <t>CLO-PTY-CLO</t>
  </si>
  <si>
    <t>BOG-SJO-BOG</t>
  </si>
  <si>
    <t>BOG-HAV-BOG</t>
  </si>
  <si>
    <t>BOG-AUA-BOG</t>
  </si>
  <si>
    <t>BOG-CUR-BOG</t>
  </si>
  <si>
    <t>ESTADOS UNIDOS</t>
  </si>
  <si>
    <t>CANADA</t>
  </si>
  <si>
    <t>ECUADOR</t>
  </si>
  <si>
    <t>PERU</t>
  </si>
  <si>
    <t>VENEZUELA</t>
  </si>
  <si>
    <t>BRASIL</t>
  </si>
  <si>
    <t>CHILE</t>
  </si>
  <si>
    <t>ARGENTINA</t>
  </si>
  <si>
    <t>ESPAÑA</t>
  </si>
  <si>
    <t>FRANCIA</t>
  </si>
  <si>
    <t>ALEMANIA</t>
  </si>
  <si>
    <t>INGLATERRA</t>
  </si>
  <si>
    <t>PANAMA</t>
  </si>
  <si>
    <t>MEXICO</t>
  </si>
  <si>
    <t>COSTA RICA</t>
  </si>
  <si>
    <t>EL SALVADOR</t>
  </si>
  <si>
    <t>ANTILLAS HOLANDESAS</t>
  </si>
  <si>
    <t>CUBA</t>
  </si>
  <si>
    <t>BOG-CPQ-BOG</t>
  </si>
  <si>
    <t>BOG-AMS-BOG</t>
  </si>
  <si>
    <t>BOG-LUX-BOG</t>
  </si>
  <si>
    <t>PARAGUAY</t>
  </si>
  <si>
    <t>URUGUAY</t>
  </si>
  <si>
    <t>Boletín Origen-Destino Julio 2012</t>
  </si>
  <si>
    <t>Ene- Jul 2011</t>
  </si>
  <si>
    <t>Ene- Jul 2012</t>
  </si>
  <si>
    <t>Jul 2012 - Jul 2011</t>
  </si>
  <si>
    <t>Ene - Jul 2012 / Ene - Jul 2011</t>
  </si>
  <si>
    <t>Julio 2012</t>
  </si>
  <si>
    <t>Julio 2011</t>
  </si>
  <si>
    <t>Enero - Julio 2012</t>
  </si>
  <si>
    <t>Enero - Julio 2011</t>
  </si>
  <si>
    <t>La aerolínea Fast Colombia SAS (VivaColombia), inició operaciones regulares a partir del 24 de mayo de 2012.</t>
  </si>
  <si>
    <t>Aires</t>
  </si>
  <si>
    <t>Satena</t>
  </si>
  <si>
    <t>Fast Colombia</t>
  </si>
  <si>
    <t>Easy Fly</t>
  </si>
  <si>
    <t>Aer. Antioquia</t>
  </si>
  <si>
    <t>Searca</t>
  </si>
  <si>
    <t>Taxcaldas</t>
  </si>
  <si>
    <t>Sarpa</t>
  </si>
  <si>
    <t>Sadelca</t>
  </si>
  <si>
    <t>Petroleum</t>
  </si>
  <si>
    <t>Aeroexpreso del Pacifico</t>
  </si>
  <si>
    <t>Alpes</t>
  </si>
  <si>
    <t>Saer</t>
  </si>
  <si>
    <t>Alas de Colombia</t>
  </si>
  <si>
    <t>Ara</t>
  </si>
  <si>
    <t>Selva</t>
  </si>
  <si>
    <t>Otros</t>
  </si>
  <si>
    <t>CV Cargo</t>
  </si>
  <si>
    <t>Aer Caribe</t>
  </si>
  <si>
    <t>Air Colombia</t>
  </si>
  <si>
    <t>United Airlines</t>
  </si>
  <si>
    <t>Spirit Airlines</t>
  </si>
  <si>
    <t>Jetblue</t>
  </si>
  <si>
    <t>Aeromexico</t>
  </si>
  <si>
    <t>TAM</t>
  </si>
  <si>
    <t>Taca International Airlines S.A</t>
  </si>
  <si>
    <t>Tame</t>
  </si>
  <si>
    <t>Conviasa</t>
  </si>
  <si>
    <t>Insel Air</t>
  </si>
  <si>
    <t>Tiara Air</t>
  </si>
  <si>
    <t>BOG-MDE-BOG</t>
  </si>
  <si>
    <t>BOG-CTG-BOG</t>
  </si>
  <si>
    <t>BOG-CLO-BOG</t>
  </si>
  <si>
    <t>BOG-BAQ-BOG</t>
  </si>
  <si>
    <t>BOG-BGA-BOG</t>
  </si>
  <si>
    <t>BOG-SMR-BOG</t>
  </si>
  <si>
    <t>BOG-ADZ-BOG</t>
  </si>
  <si>
    <t>BOG-CUC-BOG</t>
  </si>
  <si>
    <t>BOG-PEI-BOG</t>
  </si>
  <si>
    <t>CTG-MDE-CTG</t>
  </si>
  <si>
    <t>BOG-MTR-BOG</t>
  </si>
  <si>
    <t>CLO-CTG-CLO</t>
  </si>
  <si>
    <t>CLO-MDE-CLO</t>
  </si>
  <si>
    <t>BOG-EYP-BOG</t>
  </si>
  <si>
    <t>ADZ-CLO-ADZ</t>
  </si>
  <si>
    <t>BAQ-MDE-BAQ</t>
  </si>
  <si>
    <t>BOG-VUP-BOG</t>
  </si>
  <si>
    <t>BOG-NVA-BOG</t>
  </si>
  <si>
    <t>EOH-UIB-EOH</t>
  </si>
  <si>
    <t>BOG-AXM-BOG</t>
  </si>
  <si>
    <t>BOG-EJA-BOG</t>
  </si>
  <si>
    <t>APO-EOH-APO</t>
  </si>
  <si>
    <t>BOG-PSO-BOG</t>
  </si>
  <si>
    <t>BOG-MZL-BOG</t>
  </si>
  <si>
    <t>CLO-BAQ-CLO</t>
  </si>
  <si>
    <t>BOG-LET-BOG</t>
  </si>
  <si>
    <t>ADZ-MDE-ADZ</t>
  </si>
  <si>
    <t>CTG-PEI-CTG</t>
  </si>
  <si>
    <t>EOH-MTR-EOH</t>
  </si>
  <si>
    <t>CLO-SMR-CLO</t>
  </si>
  <si>
    <t>BOG-IBE-BOG</t>
  </si>
  <si>
    <t>BOG-EOH-BOG</t>
  </si>
  <si>
    <t>MDE-SMR-MDE</t>
  </si>
  <si>
    <t>BOG-AUC-BOG</t>
  </si>
  <si>
    <t>BOG-RCH-BOG</t>
  </si>
  <si>
    <t>BOG-PPN-BOG</t>
  </si>
  <si>
    <t>CUC-BGA-CUC</t>
  </si>
  <si>
    <t>BOG-UIB-BOG</t>
  </si>
  <si>
    <t>ADZ-PVA-ADZ</t>
  </si>
  <si>
    <t>ADZ-PEI-ADZ</t>
  </si>
  <si>
    <t>ADZ-CTG-ADZ</t>
  </si>
  <si>
    <t>EOH-PEI-EOH</t>
  </si>
  <si>
    <t>CTG-BGA-CTG</t>
  </si>
  <si>
    <t>BOG-FLA-BOG</t>
  </si>
  <si>
    <t>CLO-TCO-CLO</t>
  </si>
  <si>
    <t>CLO-PSO-CLO</t>
  </si>
  <si>
    <t>BOG-VVC-BOG</t>
  </si>
  <si>
    <t>ADZ-BGA-ADZ</t>
  </si>
  <si>
    <t>CAQ-EOH-CAQ</t>
  </si>
  <si>
    <t>BOG-FLL-BOG</t>
  </si>
  <si>
    <t>BOG-IAH-BOG</t>
  </si>
  <si>
    <t>BOG-ORL-BOG</t>
  </si>
  <si>
    <t>MDE-FLL-MDE</t>
  </si>
  <si>
    <t>BOG-EWR-BOG</t>
  </si>
  <si>
    <t>MDE-JFK-MDE</t>
  </si>
  <si>
    <t>CTG-FLL-CTG</t>
  </si>
  <si>
    <t>AXM-FLL-AXM</t>
  </si>
  <si>
    <t>BOG-LAX-BOG</t>
  </si>
  <si>
    <t>BOG-RIO-BOG</t>
  </si>
  <si>
    <t>CTG-CCS-CTG</t>
  </si>
  <si>
    <t>CLO-CCS-CLO</t>
  </si>
  <si>
    <t>PEI-MAD-PEI</t>
  </si>
  <si>
    <t>BAQ-MAD-BAQ</t>
  </si>
  <si>
    <t>CTG-MAD-CTG</t>
  </si>
  <si>
    <t>CLO-BCN-CLO</t>
  </si>
  <si>
    <t>BAQ-PTY-BAQ</t>
  </si>
  <si>
    <t>CTG-PTY-CTG</t>
  </si>
  <si>
    <t>ADZ-PTY-ADZ</t>
  </si>
  <si>
    <t>BOG-PUJ-BOG</t>
  </si>
  <si>
    <t>BOG-SDQ-BOG</t>
  </si>
  <si>
    <t>MDE-CUR-MDE</t>
  </si>
  <si>
    <t>MDE-AUA-MDE</t>
  </si>
  <si>
    <t>CLO-AUA-CLO</t>
  </si>
  <si>
    <t>BOLIVIA</t>
  </si>
  <si>
    <t>REPUBLICA DOMINICANA</t>
  </si>
  <si>
    <t>HONDURAS</t>
  </si>
  <si>
    <t>GUATEMALA</t>
  </si>
  <si>
    <t>PUERTO RICO</t>
  </si>
  <si>
    <t>HOLANDA</t>
  </si>
  <si>
    <t>ESPANA</t>
  </si>
  <si>
    <t>LUXEMBURGO</t>
  </si>
  <si>
    <t>BARBADOS</t>
  </si>
  <si>
    <t>BOGOTA</t>
  </si>
  <si>
    <t>BOGOTA - ELDORADO</t>
  </si>
  <si>
    <t>RIONEGRO - ANTIOQUIA</t>
  </si>
  <si>
    <t>RIONEGRO - JOSE M. CORDOVA</t>
  </si>
  <si>
    <t>CALI</t>
  </si>
  <si>
    <t>CALI - ALFONSO BONILLA ARAGON</t>
  </si>
  <si>
    <t>CARTAGENA</t>
  </si>
  <si>
    <t>CARTAGENA - RAFAEL NUQEZ</t>
  </si>
  <si>
    <t>BARRANQUILLA</t>
  </si>
  <si>
    <t>BARRANQUILLA-E. CORTISSOZ</t>
  </si>
  <si>
    <t>BUCARAMANGA</t>
  </si>
  <si>
    <t>BUCARAMANGA - PALONEGRO</t>
  </si>
  <si>
    <t>SAN ANDRES - ISLA</t>
  </si>
  <si>
    <t>SAN ANDRES-GUSTAVO ROJAS PINILLA</t>
  </si>
  <si>
    <t>SANTA MARTA</t>
  </si>
  <si>
    <t>SANTA MARTA - SIMON BOLIVAR</t>
  </si>
  <si>
    <t>PEREIRA</t>
  </si>
  <si>
    <t>PEREIRA - MATECAÑAS</t>
  </si>
  <si>
    <t>CUCUTA</t>
  </si>
  <si>
    <t>CUCUTA - CAMILO DAZA</t>
  </si>
  <si>
    <t>MEDELLIN</t>
  </si>
  <si>
    <t>MEDELLIN - OLAYA HERRERA</t>
  </si>
  <si>
    <t>MONTERIA</t>
  </si>
  <si>
    <t>MONTERIA - LOS GARZONES</t>
  </si>
  <si>
    <t>EL YOPAL</t>
  </si>
  <si>
    <t>VALLEDUPAR</t>
  </si>
  <si>
    <t>VALLEDUPAR-ALFONSO LOPEZ P.</t>
  </si>
  <si>
    <t>QUIBDO</t>
  </si>
  <si>
    <t>QUIBDO - EL CARAÑO</t>
  </si>
  <si>
    <t>NEIVA</t>
  </si>
  <si>
    <t>NEIVA - BENITO SALAS</t>
  </si>
  <si>
    <t>ARMENIA</t>
  </si>
  <si>
    <t>ARMENIA - EL EDEN</t>
  </si>
  <si>
    <t>PASTO</t>
  </si>
  <si>
    <t>PASTO - ANTONIO NARIQO</t>
  </si>
  <si>
    <t>MANIZALES</t>
  </si>
  <si>
    <t>MANIZALES - LA NUBIA</t>
  </si>
  <si>
    <t>BARRANCABERMEJA</t>
  </si>
  <si>
    <t>BARRANCABERMEJA-YARIGUIES</t>
  </si>
  <si>
    <t>LETICIA</t>
  </si>
  <si>
    <t>LETICIA-ALFREDO VASQUEZ COBO</t>
  </si>
  <si>
    <t>CAREPA</t>
  </si>
  <si>
    <t>ANTONIO ROLDAN BETANCOURT</t>
  </si>
  <si>
    <t>IBAGUE</t>
  </si>
  <si>
    <t>IBAGUE - PERALES</t>
  </si>
  <si>
    <t>VILLAVICENCIO</t>
  </si>
  <si>
    <t>VANGUARDIA</t>
  </si>
  <si>
    <t>PUERTO GAITAN</t>
  </si>
  <si>
    <t>MORELIA</t>
  </si>
  <si>
    <t>ARAUCA - MUNICIPIO</t>
  </si>
  <si>
    <t>ARAUCA - SANTIAGO PEREZ QUIROZ</t>
  </si>
  <si>
    <t>RIOHACHA</t>
  </si>
  <si>
    <t>RIOHACHA-ALMIRANTE PADILLA</t>
  </si>
  <si>
    <t>POPAYAN</t>
  </si>
  <si>
    <t>POPAYAN - GMOLEON VALENCIA</t>
  </si>
  <si>
    <t>MAICAO</t>
  </si>
  <si>
    <t>JORGE ISAACS (ANTES LA MINA)</t>
  </si>
  <si>
    <t>FLORENCIA</t>
  </si>
  <si>
    <t>GUSTAVO ARTUNDUAGA PAREDES</t>
  </si>
  <si>
    <t>TUMACO</t>
  </si>
  <si>
    <t>TUMACO - LA FLORIDA</t>
  </si>
  <si>
    <t>PROVIDENCIA</t>
  </si>
  <si>
    <t>PROVIDENCIA- EL EMBRUJO</t>
  </si>
  <si>
    <t>PUERTO ASIS</t>
  </si>
  <si>
    <t>PUERTO ASIS - 3 DE MAYO</t>
  </si>
  <si>
    <t>COROZAL</t>
  </si>
  <si>
    <t>COROZAL - LAS BRUJAS</t>
  </si>
  <si>
    <t>BAHIA SOLANO</t>
  </si>
  <si>
    <t>BAHIA SOLANO - JOSE C. MUTIS</t>
  </si>
  <si>
    <t>PUERTO CARRENO</t>
  </si>
  <si>
    <t>CARREÑO-GERMAN OLANO</t>
  </si>
  <si>
    <t>CAUCASIA</t>
  </si>
  <si>
    <t>CAUCASIA- JUAN H. WHITE</t>
  </si>
  <si>
    <t>PUERTO INIRIDA</t>
  </si>
  <si>
    <t>PUERTO INIRIDA - CESAR GAVIRIA TRUJ</t>
  </si>
  <si>
    <t>GUAPI</t>
  </si>
  <si>
    <t>GUAPI - JUAN CASIANO</t>
  </si>
  <si>
    <t>MITU</t>
  </si>
  <si>
    <t>SAN JOSE DEL GUAVIARE</t>
  </si>
  <si>
    <t>NUQUI</t>
  </si>
  <si>
    <t>NUQUI - REYES MURILLO</t>
  </si>
  <si>
    <t>URIBIA</t>
  </si>
  <si>
    <t>PUERTO BOLIVAR - PORTETE</t>
  </si>
  <si>
    <t>VILLA GARZON</t>
  </si>
  <si>
    <t>LA MACARENA</t>
  </si>
  <si>
    <t>LA MACARENA - META</t>
  </si>
  <si>
    <t>CAPURGANA</t>
  </si>
  <si>
    <t>LOMA DE CHIRIGUANA</t>
  </si>
  <si>
    <t>CALENTURITAS</t>
  </si>
  <si>
    <t>PUERTO LEGUIZAMO</t>
  </si>
  <si>
    <t>TIMBIQUI</t>
  </si>
  <si>
    <t>CUMARIBO</t>
  </si>
  <si>
    <t>EL BAGRE</t>
  </si>
  <si>
    <t>BUENAVENTURA</t>
  </si>
  <si>
    <t>PUERTO BOYACA</t>
  </si>
  <si>
    <t>VELASQUEZ</t>
  </si>
  <si>
    <t>SAN MARTIN</t>
  </si>
  <si>
    <t>MATUPA</t>
  </si>
  <si>
    <t>MIRAFLORES - GUAVIARE</t>
  </si>
  <si>
    <t>MIRAFLORES</t>
  </si>
  <si>
    <t>CARURU</t>
  </si>
  <si>
    <t>SOLANO</t>
  </si>
  <si>
    <t>GUAINIA (BARRANCO MINAS)</t>
  </si>
  <si>
    <t>BARRANCO MINAS</t>
  </si>
  <si>
    <t>LA PRIMAVERA</t>
  </si>
  <si>
    <t>TARAIRA</t>
  </si>
  <si>
    <t>SANTA RITA - VICHADA</t>
  </si>
  <si>
    <t>CENTRO ADM. "MARANDUA"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</si>
</sst>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00_);\(#,##0.000\)"/>
    <numFmt numFmtId="165" formatCode="0.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1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2"/>
      <name val="Courier"/>
      <family val="3"/>
    </font>
    <font>
      <b/>
      <sz val="12"/>
      <name val="Courier"/>
      <family val="3"/>
    </font>
    <font>
      <sz val="13"/>
      <name val="Arial"/>
      <family val="2"/>
    </font>
    <font>
      <b/>
      <sz val="14"/>
      <name val="Century Gothic"/>
      <family val="2"/>
    </font>
    <font>
      <b/>
      <sz val="13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u val="single"/>
      <sz val="10"/>
      <color indexed="12"/>
      <name val="Courier"/>
      <family val="3"/>
    </font>
    <font>
      <b/>
      <u val="single"/>
      <sz val="16"/>
      <name val="Arial"/>
      <family val="2"/>
    </font>
    <font>
      <sz val="10"/>
      <name val="MS Sans Serif"/>
      <family val="2"/>
    </font>
    <font>
      <b/>
      <sz val="10"/>
      <color indexed="12"/>
      <name val="Century Gothic"/>
      <family val="2"/>
    </font>
    <font>
      <b/>
      <sz val="11"/>
      <color indexed="12"/>
      <name val="Century Gothic"/>
      <family val="2"/>
    </font>
    <font>
      <b/>
      <u val="single"/>
      <sz val="14"/>
      <color indexed="12"/>
      <name val="Arial"/>
      <family val="2"/>
    </font>
    <font>
      <b/>
      <sz val="12"/>
      <color indexed="12"/>
      <name val="Century Gothic"/>
      <family val="2"/>
    </font>
    <font>
      <b/>
      <sz val="13"/>
      <color indexed="12"/>
      <name val="Century Gothic"/>
      <family val="2"/>
    </font>
    <font>
      <sz val="14"/>
      <name val="Century Gothic"/>
      <family val="2"/>
    </font>
    <font>
      <sz val="14"/>
      <name val="MS Sans Serif"/>
      <family val="2"/>
    </font>
    <font>
      <sz val="13"/>
      <name val="Century Gothic"/>
      <family val="2"/>
    </font>
    <font>
      <u val="single"/>
      <sz val="10"/>
      <color indexed="12"/>
      <name val="MS Sans Serif"/>
      <family val="2"/>
    </font>
    <font>
      <b/>
      <u val="single"/>
      <sz val="14"/>
      <color indexed="48"/>
      <name val="Arial"/>
      <family val="2"/>
    </font>
    <font>
      <b/>
      <sz val="14"/>
      <color indexed="12"/>
      <name val="Century Gothic"/>
      <family val="2"/>
    </font>
    <font>
      <b/>
      <sz val="15"/>
      <name val="Century Gothic"/>
      <family val="2"/>
    </font>
    <font>
      <b/>
      <u val="single"/>
      <sz val="15"/>
      <color indexed="12"/>
      <name val="Arial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b/>
      <sz val="19"/>
      <name val="Arial"/>
      <family val="2"/>
    </font>
    <font>
      <b/>
      <sz val="16"/>
      <color indexed="18"/>
      <name val="Arial"/>
      <family val="2"/>
    </font>
    <font>
      <b/>
      <sz val="13"/>
      <color indexed="18"/>
      <name val="Arial"/>
      <family val="2"/>
    </font>
    <font>
      <u val="single"/>
      <sz val="12"/>
      <color indexed="18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2"/>
    </font>
    <font>
      <b/>
      <sz val="12"/>
      <color indexed="56"/>
      <name val="Century Gothic"/>
      <family val="2"/>
    </font>
    <font>
      <b/>
      <u val="single"/>
      <sz val="16"/>
      <color indexed="48"/>
      <name val="Arial"/>
      <family val="2"/>
    </font>
    <font>
      <sz val="10"/>
      <color indexed="12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Arial"/>
      <family val="2"/>
    </font>
    <font>
      <sz val="10"/>
      <color indexed="62"/>
      <name val="Arial"/>
      <family val="2"/>
    </font>
    <font>
      <b/>
      <sz val="22"/>
      <color indexed="62"/>
      <name val="Arial"/>
      <family val="2"/>
    </font>
    <font>
      <b/>
      <sz val="16"/>
      <color indexed="62"/>
      <name val="Arial"/>
      <family val="2"/>
    </font>
    <font>
      <b/>
      <sz val="14"/>
      <color indexed="62"/>
      <name val="Arial"/>
      <family val="2"/>
    </font>
    <font>
      <sz val="10"/>
      <color indexed="56"/>
      <name val="Arial"/>
      <family val="2"/>
    </font>
    <font>
      <b/>
      <sz val="24"/>
      <color indexed="21"/>
      <name val="Arial"/>
      <family val="2"/>
    </font>
    <font>
      <b/>
      <sz val="19"/>
      <color indexed="56"/>
      <name val="Arial"/>
      <family val="2"/>
    </font>
    <font>
      <b/>
      <sz val="20"/>
      <color indexed="21"/>
      <name val="Arial"/>
      <family val="2"/>
    </font>
    <font>
      <b/>
      <sz val="18"/>
      <color indexed="56"/>
      <name val="Arial"/>
      <family val="2"/>
    </font>
    <font>
      <sz val="10"/>
      <color indexed="56"/>
      <name val="Century Gothic"/>
      <family val="2"/>
    </font>
    <font>
      <sz val="13"/>
      <color indexed="56"/>
      <name val="Century Gothic"/>
      <family val="2"/>
    </font>
    <font>
      <b/>
      <u val="single"/>
      <sz val="18"/>
      <color indexed="16"/>
      <name val="Century Gothic"/>
      <family val="2"/>
    </font>
    <font>
      <sz val="12"/>
      <color indexed="56"/>
      <name val="Century Gothic"/>
      <family val="2"/>
    </font>
    <font>
      <b/>
      <u val="single"/>
      <sz val="22"/>
      <color indexed="56"/>
      <name val="Century Gothic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u val="single"/>
      <sz val="10"/>
      <color indexed="9"/>
      <name val="Arial"/>
      <family val="2"/>
    </font>
    <font>
      <sz val="11"/>
      <color indexed="56"/>
      <name val="Century Gothic"/>
      <family val="2"/>
    </font>
    <font>
      <sz val="10"/>
      <color indexed="49"/>
      <name val="Century Gothic"/>
      <family val="2"/>
    </font>
    <font>
      <sz val="10"/>
      <color indexed="36"/>
      <name val="Century Gothic"/>
      <family val="2"/>
    </font>
    <font>
      <b/>
      <u val="single"/>
      <sz val="14"/>
      <color indexed="9"/>
      <name val="Arial"/>
      <family val="2"/>
    </font>
    <font>
      <b/>
      <sz val="18"/>
      <color indexed="49"/>
      <name val="Arial"/>
      <family val="2"/>
    </font>
    <font>
      <b/>
      <u val="single"/>
      <sz val="20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sz val="22"/>
      <color theme="4" tint="-0.24997000396251678"/>
      <name val="Arial"/>
      <family val="2"/>
    </font>
    <font>
      <b/>
      <sz val="16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sz val="10"/>
      <color rgb="FF002060"/>
      <name val="Arial"/>
      <family val="2"/>
    </font>
    <font>
      <b/>
      <sz val="24"/>
      <color theme="8" tint="-0.4999699890613556"/>
      <name val="Arial"/>
      <family val="2"/>
    </font>
    <font>
      <b/>
      <sz val="19"/>
      <color rgb="FF002060"/>
      <name val="Arial"/>
      <family val="2"/>
    </font>
    <font>
      <b/>
      <sz val="20"/>
      <color theme="8" tint="-0.4999699890613556"/>
      <name val="Arial"/>
      <family val="2"/>
    </font>
    <font>
      <b/>
      <sz val="18"/>
      <color rgb="FF002060"/>
      <name val="Arial"/>
      <family val="2"/>
    </font>
    <font>
      <sz val="10"/>
      <color rgb="FF002060"/>
      <name val="Century Gothic"/>
      <family val="2"/>
    </font>
    <font>
      <b/>
      <sz val="12"/>
      <color rgb="FF002060"/>
      <name val="Century Gothic"/>
      <family val="2"/>
    </font>
    <font>
      <sz val="13"/>
      <color rgb="FF002060"/>
      <name val="Century Gothic"/>
      <family val="2"/>
    </font>
    <font>
      <b/>
      <u val="single"/>
      <sz val="18"/>
      <color theme="5" tint="-0.4999699890613556"/>
      <name val="Century Gothic"/>
      <family val="2"/>
    </font>
    <font>
      <sz val="12"/>
      <color rgb="FF002060"/>
      <name val="Century Gothic"/>
      <family val="2"/>
    </font>
    <font>
      <b/>
      <u val="single"/>
      <sz val="22"/>
      <color theme="3" tint="-0.4999699890613556"/>
      <name val="Century Gothic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u val="single"/>
      <sz val="10"/>
      <color theme="0"/>
      <name val="Arial"/>
      <family val="2"/>
    </font>
    <font>
      <b/>
      <sz val="11"/>
      <color theme="3" tint="-0.4999699890613556"/>
      <name val="Calibri"/>
      <family val="2"/>
    </font>
    <font>
      <sz val="11"/>
      <color theme="3"/>
      <name val="Century Gothic"/>
      <family val="2"/>
    </font>
    <font>
      <sz val="10"/>
      <color theme="8" tint="-0.24997000396251678"/>
      <name val="Century Gothic"/>
      <family val="2"/>
    </font>
    <font>
      <sz val="10"/>
      <color theme="7" tint="-0.24997000396251678"/>
      <name val="Century Gothic"/>
      <family val="2"/>
    </font>
    <font>
      <b/>
      <u val="single"/>
      <sz val="14"/>
      <color theme="0"/>
      <name val="Arial"/>
      <family val="2"/>
    </font>
    <font>
      <b/>
      <sz val="18"/>
      <color theme="8" tint="0.39998000860214233"/>
      <name val="Arial"/>
      <family val="2"/>
    </font>
    <font>
      <b/>
      <u val="single"/>
      <sz val="20"/>
      <color rgb="FF00206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4"/>
        <bgColor indexed="64"/>
      </patternFill>
    </fill>
  </fills>
  <borders count="2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 style="thick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ck"/>
      <top style="thin"/>
      <bottom style="thick"/>
    </border>
    <border>
      <left style="double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 style="double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ck"/>
      <top style="thin"/>
      <bottom style="thin"/>
    </border>
    <border>
      <left style="double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n"/>
      <top style="thin"/>
      <bottom style="thin"/>
    </border>
    <border>
      <left style="thick"/>
      <right style="medium"/>
      <top style="thin"/>
      <bottom style="thin"/>
    </border>
    <border>
      <left style="medium"/>
      <right style="thick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 style="thick"/>
      <top style="thick"/>
      <bottom style="double"/>
    </border>
    <border>
      <left style="double"/>
      <right style="medium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double"/>
      <right style="thin"/>
      <top style="thick"/>
      <bottom style="double"/>
    </border>
    <border>
      <left>
        <color indexed="63"/>
      </left>
      <right style="thin"/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 style="thin"/>
      <top style="thick"/>
      <bottom style="double"/>
    </border>
    <border>
      <left style="medium"/>
      <right style="thin"/>
      <top style="thick"/>
      <bottom style="double"/>
    </border>
    <border>
      <left style="thick"/>
      <right style="medium"/>
      <top style="thick"/>
      <bottom style="double"/>
    </border>
    <border>
      <left style="thin"/>
      <right style="thick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medium"/>
      <bottom style="thick">
        <color theme="5" tint="-0.4999699890613556"/>
      </bottom>
    </border>
    <border>
      <left style="thin"/>
      <right style="thin"/>
      <top style="medium"/>
      <bottom style="thick">
        <color theme="5" tint="-0.4999699890613556"/>
      </bottom>
    </border>
    <border>
      <left style="thin"/>
      <right style="medium"/>
      <top style="medium"/>
      <bottom style="thick">
        <color theme="5" tint="-0.4999699890613556"/>
      </bottom>
    </border>
    <border>
      <left style="medium"/>
      <right style="thin"/>
      <top style="medium"/>
      <bottom style="thick">
        <color theme="5" tint="-0.4999699890613556"/>
      </bottom>
    </border>
    <border>
      <left style="thin"/>
      <right>
        <color indexed="63"/>
      </right>
      <top style="medium"/>
      <bottom style="thick">
        <color theme="5" tint="-0.4999699890613556"/>
      </bottom>
    </border>
    <border>
      <left>
        <color indexed="63"/>
      </left>
      <right style="thin"/>
      <top style="medium"/>
      <bottom style="thick">
        <color theme="5" tint="-0.4999699890613556"/>
      </bottom>
    </border>
    <border>
      <left style="thick"/>
      <right style="medium"/>
      <top style="medium"/>
      <bottom style="thick">
        <color theme="5" tint="-0.4999699890613556"/>
      </bottom>
    </border>
    <border>
      <left style="thin"/>
      <right style="thick"/>
      <top style="medium"/>
      <bottom style="thick">
        <color theme="4" tint="-0.4999699890613556"/>
      </bottom>
    </border>
    <border>
      <left style="thin"/>
      <right style="thin"/>
      <top style="medium"/>
      <bottom style="thick">
        <color theme="4" tint="-0.4999699890613556"/>
      </bottom>
    </border>
    <border>
      <left style="thin"/>
      <right style="medium"/>
      <top style="medium"/>
      <bottom style="thick">
        <color theme="4" tint="-0.4999699890613556"/>
      </bottom>
    </border>
    <border>
      <left style="medium"/>
      <right style="thin"/>
      <top style="medium"/>
      <bottom style="thick">
        <color theme="4" tint="-0.4999699890613556"/>
      </bottom>
    </border>
    <border>
      <left>
        <color indexed="63"/>
      </left>
      <right style="thin"/>
      <top style="medium"/>
      <bottom style="thick">
        <color theme="4" tint="-0.4999699890613556"/>
      </bottom>
    </border>
    <border>
      <left style="thick"/>
      <right style="medium"/>
      <top style="medium"/>
      <bottom style="thick">
        <color theme="4" tint="-0.4999699890613556"/>
      </bottom>
    </border>
    <border>
      <left style="thin"/>
      <right style="thick"/>
      <top style="medium"/>
      <bottom style="thick"/>
    </border>
    <border>
      <left style="double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ck"/>
      <right style="medium"/>
      <top style="medium"/>
      <bottom style="thick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medium"/>
      <top style="medium"/>
      <bottom style="thin"/>
    </border>
    <border>
      <left style="thin"/>
      <right style="thick"/>
      <top style="thin"/>
      <bottom style="medium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medium"/>
      <top style="thin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double"/>
      <right style="thin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n"/>
      <right style="thick"/>
      <top style="thick"/>
      <bottom style="medium"/>
    </border>
    <border>
      <left style="thick"/>
      <right style="medium"/>
      <top style="thick"/>
      <bottom style="medium"/>
    </border>
    <border>
      <left>
        <color indexed="63"/>
      </left>
      <right style="thin"/>
      <top style="medium"/>
      <bottom style="thick"/>
    </border>
    <border>
      <left style="thin"/>
      <right style="double"/>
      <top style="medium"/>
      <bottom style="thick"/>
    </border>
    <border>
      <left style="thin"/>
      <right style="double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ck"/>
      <top style="thick"/>
      <bottom style="double"/>
    </border>
    <border>
      <left style="thin"/>
      <right style="medium"/>
      <top style="thick"/>
      <bottom style="double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 style="double"/>
      <top style="thin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double"/>
      <right style="medium"/>
      <top>
        <color indexed="63"/>
      </top>
      <bottom style="thick"/>
    </border>
    <border>
      <left style="thin"/>
      <right>
        <color indexed="63"/>
      </right>
      <top style="thick"/>
      <bottom style="double"/>
    </border>
    <border>
      <left style="thin"/>
      <right style="thin"/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 style="thin"/>
      <top style="thin"/>
      <bottom style="thick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thick"/>
      <top style="medium"/>
      <bottom style="thick"/>
    </border>
    <border>
      <left style="medium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>
        <color indexed="13"/>
      </left>
      <right>
        <color indexed="63"/>
      </right>
      <top style="thick">
        <color indexed="13"/>
      </top>
      <bottom style="thick">
        <color indexed="13"/>
      </bottom>
    </border>
    <border>
      <left>
        <color indexed="63"/>
      </left>
      <right style="thick">
        <color indexed="13"/>
      </right>
      <top style="thick">
        <color indexed="13"/>
      </top>
      <bottom style="thick">
        <color indexed="1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thick"/>
      <top style="medium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thin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ck"/>
    </border>
    <border>
      <left style="thin"/>
      <right style="medium"/>
      <top style="thin"/>
      <bottom style="thick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4" fillId="20" borderId="0" applyNumberFormat="0" applyBorder="0" applyAlignment="0" applyProtection="0"/>
    <xf numFmtId="0" fontId="95" fillId="21" borderId="1" applyNumberFormat="0" applyAlignment="0" applyProtection="0"/>
    <xf numFmtId="0" fontId="96" fillId="22" borderId="2" applyNumberFormat="0" applyAlignment="0" applyProtection="0"/>
    <xf numFmtId="0" fontId="97" fillId="0" borderId="3" applyNumberFormat="0" applyFill="0" applyAlignment="0" applyProtection="0"/>
    <xf numFmtId="0" fontId="98" fillId="0" borderId="0" applyNumberFormat="0" applyFill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3" fillId="26" borderId="0" applyNumberFormat="0" applyBorder="0" applyAlignment="0" applyProtection="0"/>
    <xf numFmtId="0" fontId="93" fillId="27" borderId="0" applyNumberFormat="0" applyBorder="0" applyAlignment="0" applyProtection="0"/>
    <xf numFmtId="0" fontId="93" fillId="28" borderId="0" applyNumberFormat="0" applyBorder="0" applyAlignment="0" applyProtection="0"/>
    <xf numFmtId="0" fontId="99" fillId="29" borderId="1" applyNumberFormat="0" applyAlignment="0" applyProtection="0"/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2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4" fillId="0" borderId="0">
      <alignment/>
      <protection/>
    </xf>
    <xf numFmtId="0" fontId="103" fillId="0" borderId="0">
      <alignment/>
      <protection/>
    </xf>
    <xf numFmtId="0" fontId="10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04" fillId="21" borderId="5" applyNumberFormat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6" applyNumberFormat="0" applyFill="0" applyAlignment="0" applyProtection="0"/>
    <xf numFmtId="0" fontId="109" fillId="0" borderId="7" applyNumberFormat="0" applyFill="0" applyAlignment="0" applyProtection="0"/>
    <xf numFmtId="0" fontId="98" fillId="0" borderId="8" applyNumberFormat="0" applyFill="0" applyAlignment="0" applyProtection="0"/>
    <xf numFmtId="0" fontId="110" fillId="0" borderId="9" applyNumberFormat="0" applyFill="0" applyAlignment="0" applyProtection="0"/>
  </cellStyleXfs>
  <cellXfs count="682">
    <xf numFmtId="0" fontId="0" fillId="0" borderId="0" xfId="0" applyFont="1" applyAlignment="1">
      <alignment/>
    </xf>
    <xf numFmtId="37" fontId="3" fillId="0" borderId="0" xfId="60" applyFont="1">
      <alignment/>
      <protection/>
    </xf>
    <xf numFmtId="4" fontId="3" fillId="0" borderId="0" xfId="60" applyNumberFormat="1" applyFont="1">
      <alignment/>
      <protection/>
    </xf>
    <xf numFmtId="37" fontId="3" fillId="0" borderId="0" xfId="60" applyFont="1" applyFill="1">
      <alignment/>
      <protection/>
    </xf>
    <xf numFmtId="2" fontId="3" fillId="0" borderId="0" xfId="60" applyNumberFormat="1" applyFont="1" applyFill="1">
      <alignment/>
      <protection/>
    </xf>
    <xf numFmtId="37" fontId="3" fillId="33" borderId="0" xfId="60" applyFont="1" applyFill="1">
      <alignment/>
      <protection/>
    </xf>
    <xf numFmtId="39" fontId="5" fillId="33" borderId="0" xfId="60" applyNumberFormat="1" applyFont="1" applyFill="1" applyBorder="1" applyProtection="1">
      <alignment/>
      <protection/>
    </xf>
    <xf numFmtId="37" fontId="5" fillId="33" borderId="0" xfId="60" applyFont="1" applyFill="1" applyBorder="1">
      <alignment/>
      <protection/>
    </xf>
    <xf numFmtId="2" fontId="6" fillId="34" borderId="10" xfId="60" applyNumberFormat="1" applyFont="1" applyFill="1" applyBorder="1" applyAlignment="1" applyProtection="1">
      <alignment horizontal="right" indent="1"/>
      <protection/>
    </xf>
    <xf numFmtId="2" fontId="6" fillId="0" borderId="11" xfId="60" applyNumberFormat="1" applyFont="1" applyFill="1" applyBorder="1" applyAlignment="1" applyProtection="1">
      <alignment horizontal="center"/>
      <protection/>
    </xf>
    <xf numFmtId="2" fontId="6" fillId="0" borderId="12" xfId="60" applyNumberFormat="1" applyFont="1" applyFill="1" applyBorder="1" applyAlignment="1" applyProtection="1">
      <alignment horizontal="center"/>
      <protection/>
    </xf>
    <xf numFmtId="2" fontId="6" fillId="0" borderId="13" xfId="60" applyNumberFormat="1" applyFont="1" applyFill="1" applyBorder="1" applyAlignment="1" applyProtection="1">
      <alignment horizontal="center"/>
      <protection/>
    </xf>
    <xf numFmtId="2" fontId="6" fillId="0" borderId="14" xfId="60" applyNumberFormat="1" applyFont="1" applyFill="1" applyBorder="1" applyAlignment="1" applyProtection="1">
      <alignment horizontal="center"/>
      <protection/>
    </xf>
    <xf numFmtId="2" fontId="6" fillId="0" borderId="12" xfId="60" applyNumberFormat="1" applyFont="1" applyFill="1" applyBorder="1" applyAlignment="1" applyProtection="1">
      <alignment horizontal="right" indent="1"/>
      <protection/>
    </xf>
    <xf numFmtId="2" fontId="6" fillId="0" borderId="14" xfId="60" applyNumberFormat="1" applyFont="1" applyFill="1" applyBorder="1" applyAlignment="1" applyProtection="1">
      <alignment horizontal="right" indent="1"/>
      <protection/>
    </xf>
    <xf numFmtId="37" fontId="5" fillId="0" borderId="11" xfId="60" applyFont="1" applyFill="1" applyBorder="1" applyAlignment="1" applyProtection="1">
      <alignment horizontal="left"/>
      <protection/>
    </xf>
    <xf numFmtId="2" fontId="6" fillId="34" borderId="15" xfId="60" applyNumberFormat="1" applyFont="1" applyFill="1" applyBorder="1">
      <alignment/>
      <protection/>
    </xf>
    <xf numFmtId="2" fontId="6" fillId="0" borderId="0" xfId="60" applyNumberFormat="1" applyFont="1" applyFill="1" applyBorder="1" applyAlignment="1" applyProtection="1">
      <alignment horizontal="right" indent="1"/>
      <protection/>
    </xf>
    <xf numFmtId="2" fontId="6" fillId="0" borderId="16" xfId="60" applyNumberFormat="1" applyFont="1" applyFill="1" applyBorder="1" applyAlignment="1" applyProtection="1">
      <alignment horizontal="right" indent="1"/>
      <protection/>
    </xf>
    <xf numFmtId="2" fontId="6" fillId="0" borderId="17" xfId="60" applyNumberFormat="1" applyFont="1" applyFill="1" applyBorder="1" applyAlignment="1" applyProtection="1">
      <alignment horizontal="right" indent="1"/>
      <protection/>
    </xf>
    <xf numFmtId="2" fontId="6" fillId="0" borderId="18" xfId="60" applyNumberFormat="1" applyFont="1" applyFill="1" applyBorder="1" applyAlignment="1" applyProtection="1">
      <alignment horizontal="right" indent="1"/>
      <protection/>
    </xf>
    <xf numFmtId="2" fontId="6" fillId="0" borderId="16" xfId="60" applyNumberFormat="1" applyFont="1" applyFill="1" applyBorder="1" applyProtection="1">
      <alignment/>
      <protection/>
    </xf>
    <xf numFmtId="2" fontId="6" fillId="0" borderId="18" xfId="60" applyNumberFormat="1" applyFont="1" applyFill="1" applyBorder="1" applyProtection="1">
      <alignment/>
      <protection/>
    </xf>
    <xf numFmtId="37" fontId="5" fillId="0" borderId="0" xfId="60" applyFont="1" applyFill="1" applyBorder="1" applyAlignment="1" applyProtection="1">
      <alignment horizontal="left"/>
      <protection/>
    </xf>
    <xf numFmtId="37" fontId="7" fillId="0" borderId="18" xfId="60" applyFont="1" applyFill="1" applyBorder="1" applyAlignment="1" applyProtection="1">
      <alignment horizontal="left"/>
      <protection/>
    </xf>
    <xf numFmtId="2" fontId="6" fillId="34" borderId="19" xfId="60" applyNumberFormat="1" applyFont="1" applyFill="1" applyBorder="1">
      <alignment/>
      <protection/>
    </xf>
    <xf numFmtId="2" fontId="6" fillId="0" borderId="20" xfId="60" applyNumberFormat="1" applyFont="1" applyFill="1" applyBorder="1" applyAlignment="1" applyProtection="1">
      <alignment horizontal="right" indent="1"/>
      <protection/>
    </xf>
    <xf numFmtId="2" fontId="6" fillId="0" borderId="21" xfId="60" applyNumberFormat="1" applyFont="1" applyFill="1" applyBorder="1" applyAlignment="1" applyProtection="1">
      <alignment horizontal="right" indent="1"/>
      <protection/>
    </xf>
    <xf numFmtId="2" fontId="6" fillId="0" borderId="22" xfId="60" applyNumberFormat="1" applyFont="1" applyFill="1" applyBorder="1" applyAlignment="1" applyProtection="1">
      <alignment horizontal="right" indent="1"/>
      <protection/>
    </xf>
    <xf numFmtId="2" fontId="6" fillId="0" borderId="23" xfId="60" applyNumberFormat="1" applyFont="1" applyFill="1" applyBorder="1" applyAlignment="1" applyProtection="1">
      <alignment horizontal="right" indent="1"/>
      <protection/>
    </xf>
    <xf numFmtId="2" fontId="6" fillId="0" borderId="21" xfId="60" applyNumberFormat="1" applyFont="1" applyFill="1" applyBorder="1" applyProtection="1">
      <alignment/>
      <protection/>
    </xf>
    <xf numFmtId="2" fontId="6" fillId="0" borderId="23" xfId="60" applyNumberFormat="1" applyFont="1" applyFill="1" applyBorder="1" applyProtection="1">
      <alignment/>
      <protection/>
    </xf>
    <xf numFmtId="37" fontId="3" fillId="0" borderId="20" xfId="60" applyFont="1" applyFill="1" applyBorder="1">
      <alignment/>
      <protection/>
    </xf>
    <xf numFmtId="37" fontId="8" fillId="0" borderId="23" xfId="60" applyFont="1" applyFill="1" applyBorder="1" applyAlignment="1" applyProtection="1">
      <alignment horizontal="left"/>
      <protection/>
    </xf>
    <xf numFmtId="37" fontId="3" fillId="0" borderId="0" xfId="60" applyFont="1" applyFill="1" applyBorder="1">
      <alignment/>
      <protection/>
    </xf>
    <xf numFmtId="37" fontId="9" fillId="0" borderId="18" xfId="60" applyFont="1" applyFill="1" applyBorder="1" applyAlignment="1" applyProtection="1">
      <alignment horizontal="left"/>
      <protection/>
    </xf>
    <xf numFmtId="37" fontId="6" fillId="34" borderId="24" xfId="60" applyFont="1" applyFill="1" applyBorder="1">
      <alignment/>
      <protection/>
    </xf>
    <xf numFmtId="37" fontId="3" fillId="0" borderId="25" xfId="60" applyFont="1" applyFill="1" applyBorder="1" applyProtection="1">
      <alignment/>
      <protection/>
    </xf>
    <xf numFmtId="37" fontId="3" fillId="0" borderId="26" xfId="60" applyFont="1" applyFill="1" applyBorder="1" applyProtection="1">
      <alignment/>
      <protection/>
    </xf>
    <xf numFmtId="37" fontId="3" fillId="0" borderId="27" xfId="60" applyFont="1" applyFill="1" applyBorder="1" applyAlignment="1" applyProtection="1">
      <alignment horizontal="right"/>
      <protection/>
    </xf>
    <xf numFmtId="37" fontId="3" fillId="0" borderId="28" xfId="60" applyFont="1" applyFill="1" applyBorder="1" applyAlignment="1" applyProtection="1">
      <alignment horizontal="right"/>
      <protection/>
    </xf>
    <xf numFmtId="37" fontId="5" fillId="0" borderId="25" xfId="60" applyFont="1" applyFill="1" applyBorder="1" applyAlignment="1" applyProtection="1">
      <alignment horizontal="left"/>
      <protection/>
    </xf>
    <xf numFmtId="37" fontId="7" fillId="0" borderId="28" xfId="60" applyFont="1" applyFill="1" applyBorder="1" applyAlignment="1" applyProtection="1">
      <alignment horizontal="left"/>
      <protection/>
    </xf>
    <xf numFmtId="3" fontId="6" fillId="34" borderId="19" xfId="60" applyNumberFormat="1" applyFont="1" applyFill="1" applyBorder="1" applyAlignment="1">
      <alignment horizontal="right"/>
      <protection/>
    </xf>
    <xf numFmtId="3" fontId="3" fillId="0" borderId="21" xfId="60" applyNumberFormat="1" applyFont="1" applyFill="1" applyBorder="1" applyAlignment="1">
      <alignment horizontal="right"/>
      <protection/>
    </xf>
    <xf numFmtId="3" fontId="3" fillId="0" borderId="22" xfId="60" applyNumberFormat="1" applyFont="1" applyFill="1" applyBorder="1" applyAlignment="1">
      <alignment horizontal="right"/>
      <protection/>
    </xf>
    <xf numFmtId="3" fontId="3" fillId="0" borderId="23" xfId="60" applyNumberFormat="1" applyFont="1" applyFill="1" applyBorder="1" applyAlignment="1">
      <alignment horizontal="right"/>
      <protection/>
    </xf>
    <xf numFmtId="3" fontId="3" fillId="0" borderId="29" xfId="60" applyNumberFormat="1" applyFont="1" applyFill="1" applyBorder="1" applyAlignment="1">
      <alignment horizontal="right"/>
      <protection/>
    </xf>
    <xf numFmtId="37" fontId="10" fillId="0" borderId="0" xfId="60" applyFont="1" applyFill="1" applyBorder="1" applyAlignment="1" applyProtection="1">
      <alignment horizontal="left"/>
      <protection/>
    </xf>
    <xf numFmtId="3" fontId="6" fillId="34" borderId="15" xfId="60" applyNumberFormat="1" applyFont="1" applyFill="1" applyBorder="1" applyAlignment="1">
      <alignment horizontal="right"/>
      <protection/>
    </xf>
    <xf numFmtId="3" fontId="3" fillId="0" borderId="16" xfId="60" applyNumberFormat="1" applyFont="1" applyFill="1" applyBorder="1" applyAlignment="1">
      <alignment horizontal="right"/>
      <protection/>
    </xf>
    <xf numFmtId="3" fontId="3" fillId="0" borderId="17" xfId="60" applyNumberFormat="1" applyFont="1" applyFill="1" applyBorder="1" applyAlignment="1">
      <alignment horizontal="right"/>
      <protection/>
    </xf>
    <xf numFmtId="3" fontId="3" fillId="0" borderId="18" xfId="60" applyNumberFormat="1" applyFont="1" applyFill="1" applyBorder="1" applyAlignment="1">
      <alignment horizontal="right"/>
      <protection/>
    </xf>
    <xf numFmtId="37" fontId="11" fillId="0" borderId="28" xfId="60" applyFont="1" applyFill="1" applyBorder="1" applyAlignment="1" applyProtection="1">
      <alignment horizontal="left"/>
      <protection/>
    </xf>
    <xf numFmtId="37" fontId="5" fillId="0" borderId="0" xfId="60" applyFont="1">
      <alignment/>
      <protection/>
    </xf>
    <xf numFmtId="37" fontId="6" fillId="34" borderId="15" xfId="60" applyFont="1" applyFill="1" applyBorder="1">
      <alignment/>
      <protection/>
    </xf>
    <xf numFmtId="37" fontId="3" fillId="0" borderId="0" xfId="60" applyFont="1" applyFill="1" applyBorder="1" applyProtection="1">
      <alignment/>
      <protection/>
    </xf>
    <xf numFmtId="37" fontId="3" fillId="0" borderId="17" xfId="60" applyFont="1" applyFill="1" applyBorder="1" applyProtection="1">
      <alignment/>
      <protection/>
    </xf>
    <xf numFmtId="37" fontId="3" fillId="0" borderId="16" xfId="60" applyFont="1" applyFill="1" applyBorder="1" applyAlignment="1" applyProtection="1">
      <alignment horizontal="right"/>
      <protection/>
    </xf>
    <xf numFmtId="37" fontId="3" fillId="0" borderId="18" xfId="60" applyFont="1" applyFill="1" applyBorder="1" applyAlignment="1" applyProtection="1">
      <alignment horizontal="right"/>
      <protection/>
    </xf>
    <xf numFmtId="3" fontId="3" fillId="0" borderId="18" xfId="60" applyNumberFormat="1" applyFont="1" applyFill="1" applyBorder="1">
      <alignment/>
      <protection/>
    </xf>
    <xf numFmtId="3" fontId="3" fillId="0" borderId="16" xfId="60" applyNumberFormat="1" applyFont="1" applyFill="1" applyBorder="1">
      <alignment/>
      <protection/>
    </xf>
    <xf numFmtId="37" fontId="6" fillId="0" borderId="0" xfId="60" applyFont="1" applyFill="1" applyBorder="1" applyAlignment="1" applyProtection="1">
      <alignment horizontal="left"/>
      <protection/>
    </xf>
    <xf numFmtId="37" fontId="14" fillId="0" borderId="18" xfId="60" applyFont="1" applyFill="1" applyBorder="1" applyAlignment="1" applyProtection="1">
      <alignment vertical="center"/>
      <protection/>
    </xf>
    <xf numFmtId="3" fontId="3" fillId="0" borderId="27" xfId="60" applyNumberFormat="1" applyFont="1" applyFill="1" applyBorder="1">
      <alignment/>
      <protection/>
    </xf>
    <xf numFmtId="3" fontId="3" fillId="0" borderId="28" xfId="60" applyNumberFormat="1" applyFont="1" applyFill="1" applyBorder="1" applyAlignment="1">
      <alignment horizontal="right"/>
      <protection/>
    </xf>
    <xf numFmtId="37" fontId="6" fillId="0" borderId="25" xfId="60" applyFont="1" applyFill="1" applyBorder="1" applyAlignment="1" applyProtection="1">
      <alignment horizontal="left"/>
      <protection/>
    </xf>
    <xf numFmtId="37" fontId="6" fillId="0" borderId="28" xfId="60" applyFont="1" applyFill="1" applyBorder="1" applyAlignment="1">
      <alignment vertical="center"/>
      <protection/>
    </xf>
    <xf numFmtId="37" fontId="3" fillId="0" borderId="0" xfId="60" applyFont="1" applyFill="1" applyBorder="1" applyAlignment="1" applyProtection="1">
      <alignment horizontal="left"/>
      <protection/>
    </xf>
    <xf numFmtId="37" fontId="6" fillId="0" borderId="0" xfId="60" applyFont="1">
      <alignment/>
      <protection/>
    </xf>
    <xf numFmtId="37" fontId="6" fillId="34" borderId="30" xfId="60" applyFont="1" applyFill="1" applyBorder="1">
      <alignment/>
      <protection/>
    </xf>
    <xf numFmtId="37" fontId="14" fillId="0" borderId="0" xfId="60" applyFont="1">
      <alignment/>
      <protection/>
    </xf>
    <xf numFmtId="37" fontId="13" fillId="35" borderId="31" xfId="60" applyFont="1" applyFill="1" applyBorder="1" applyAlignment="1" applyProtection="1">
      <alignment horizontal="center"/>
      <protection/>
    </xf>
    <xf numFmtId="37" fontId="13" fillId="35" borderId="32" xfId="60" applyFont="1" applyFill="1" applyBorder="1" applyAlignment="1" applyProtection="1">
      <alignment horizontal="center"/>
      <protection/>
    </xf>
    <xf numFmtId="37" fontId="13" fillId="35" borderId="33" xfId="60" applyFont="1" applyFill="1" applyBorder="1" applyAlignment="1" applyProtection="1">
      <alignment horizontal="center"/>
      <protection/>
    </xf>
    <xf numFmtId="37" fontId="13" fillId="35" borderId="34" xfId="60" applyFont="1" applyFill="1" applyBorder="1" applyAlignment="1" applyProtection="1">
      <alignment horizontal="center"/>
      <protection/>
    </xf>
    <xf numFmtId="37" fontId="13" fillId="35" borderId="13" xfId="60" applyFont="1" applyFill="1" applyBorder="1" applyAlignment="1">
      <alignment horizontal="centerContinuous"/>
      <protection/>
    </xf>
    <xf numFmtId="37" fontId="13" fillId="35" borderId="14" xfId="60" applyFont="1" applyFill="1" applyBorder="1" applyAlignment="1" applyProtection="1">
      <alignment horizontal="centerContinuous"/>
      <protection/>
    </xf>
    <xf numFmtId="37" fontId="18" fillId="35" borderId="0" xfId="60" applyFont="1" applyFill="1" applyBorder="1" applyAlignment="1" applyProtection="1">
      <alignment horizontal="center" vertical="center"/>
      <protection/>
    </xf>
    <xf numFmtId="37" fontId="18" fillId="35" borderId="11" xfId="60" applyFont="1" applyFill="1" applyBorder="1" applyAlignment="1" applyProtection="1">
      <alignment vertical="center"/>
      <protection/>
    </xf>
    <xf numFmtId="37" fontId="18" fillId="35" borderId="14" xfId="60" applyFont="1" applyFill="1" applyBorder="1" applyAlignment="1" applyProtection="1">
      <alignment vertical="center"/>
      <protection/>
    </xf>
    <xf numFmtId="37" fontId="20" fillId="35" borderId="17" xfId="60" applyFont="1" applyFill="1" applyBorder="1">
      <alignment/>
      <protection/>
    </xf>
    <xf numFmtId="37" fontId="20" fillId="35" borderId="18" xfId="60" applyFont="1" applyFill="1" applyBorder="1">
      <alignment/>
      <protection/>
    </xf>
    <xf numFmtId="37" fontId="20" fillId="35" borderId="35" xfId="60" applyFont="1" applyFill="1" applyBorder="1">
      <alignment/>
      <protection/>
    </xf>
    <xf numFmtId="37" fontId="20" fillId="35" borderId="36" xfId="60" applyFont="1" applyFill="1" applyBorder="1">
      <alignment/>
      <protection/>
    </xf>
    <xf numFmtId="37" fontId="3" fillId="35" borderId="13" xfId="60" applyFont="1" applyFill="1" applyBorder="1">
      <alignment/>
      <protection/>
    </xf>
    <xf numFmtId="37" fontId="18" fillId="35" borderId="11" xfId="60" applyFont="1" applyFill="1" applyBorder="1" applyAlignment="1">
      <alignment vertical="center"/>
      <protection/>
    </xf>
    <xf numFmtId="37" fontId="18" fillId="35" borderId="14" xfId="60" applyFont="1" applyFill="1" applyBorder="1" applyAlignment="1">
      <alignment vertical="center"/>
      <protection/>
    </xf>
    <xf numFmtId="0" fontId="3" fillId="33" borderId="0" xfId="62" applyNumberFormat="1" applyFont="1" applyFill="1" applyBorder="1">
      <alignment/>
      <protection/>
    </xf>
    <xf numFmtId="37" fontId="3" fillId="0" borderId="28" xfId="60" applyFont="1" applyFill="1" applyBorder="1" applyProtection="1">
      <alignment/>
      <protection/>
    </xf>
    <xf numFmtId="37" fontId="6" fillId="0" borderId="0" xfId="60" applyFont="1" applyFill="1" applyBorder="1" applyAlignment="1" applyProtection="1">
      <alignment horizontal="left" vertical="center"/>
      <protection/>
    </xf>
    <xf numFmtId="37" fontId="18" fillId="35" borderId="35" xfId="60" applyFont="1" applyFill="1" applyBorder="1" applyAlignment="1">
      <alignment horizontal="centerContinuous" vertical="center"/>
      <protection/>
    </xf>
    <xf numFmtId="37" fontId="18" fillId="35" borderId="36" xfId="60" applyFont="1" applyFill="1" applyBorder="1" applyAlignment="1">
      <alignment horizontal="centerContinuous" vertical="center"/>
      <protection/>
    </xf>
    <xf numFmtId="0" fontId="3" fillId="0" borderId="0" xfId="63" applyFont="1">
      <alignment/>
      <protection/>
    </xf>
    <xf numFmtId="0" fontId="4" fillId="0" borderId="0" xfId="62" applyNumberFormat="1" applyFont="1" applyFill="1" applyBorder="1">
      <alignment/>
      <protection/>
    </xf>
    <xf numFmtId="0" fontId="4" fillId="0" borderId="0" xfId="63" applyFont="1">
      <alignment/>
      <protection/>
    </xf>
    <xf numFmtId="0" fontId="25" fillId="0" borderId="0" xfId="63" applyFont="1">
      <alignment/>
      <protection/>
    </xf>
    <xf numFmtId="3" fontId="3" fillId="0" borderId="21" xfId="63" applyNumberFormat="1" applyFont="1" applyBorder="1">
      <alignment/>
      <protection/>
    </xf>
    <xf numFmtId="3" fontId="3" fillId="0" borderId="37" xfId="63" applyNumberFormat="1" applyFont="1" applyBorder="1">
      <alignment/>
      <protection/>
    </xf>
    <xf numFmtId="10" fontId="3" fillId="0" borderId="38" xfId="63" applyNumberFormat="1" applyFont="1" applyBorder="1">
      <alignment/>
      <protection/>
    </xf>
    <xf numFmtId="2" fontId="3" fillId="0" borderId="39" xfId="63" applyNumberFormat="1" applyFont="1" applyBorder="1" applyAlignment="1">
      <alignment horizontal="right"/>
      <protection/>
    </xf>
    <xf numFmtId="0" fontId="3" fillId="0" borderId="40" xfId="63" applyNumberFormat="1" applyFont="1" applyBorder="1" quotePrefix="1">
      <alignment/>
      <protection/>
    </xf>
    <xf numFmtId="2" fontId="3" fillId="0" borderId="41" xfId="63" applyNumberFormat="1" applyFont="1" applyBorder="1">
      <alignment/>
      <protection/>
    </xf>
    <xf numFmtId="3" fontId="3" fillId="0" borderId="42" xfId="63" applyNumberFormat="1" applyFont="1" applyBorder="1">
      <alignment/>
      <protection/>
    </xf>
    <xf numFmtId="3" fontId="3" fillId="0" borderId="43" xfId="63" applyNumberFormat="1" applyFont="1" applyBorder="1">
      <alignment/>
      <protection/>
    </xf>
    <xf numFmtId="10" fontId="3" fillId="0" borderId="44" xfId="63" applyNumberFormat="1" applyFont="1" applyBorder="1">
      <alignment/>
      <protection/>
    </xf>
    <xf numFmtId="2" fontId="3" fillId="0" borderId="41" xfId="63" applyNumberFormat="1" applyFont="1" applyBorder="1" applyAlignment="1">
      <alignment horizontal="right"/>
      <protection/>
    </xf>
    <xf numFmtId="0" fontId="3" fillId="0" borderId="45" xfId="63" applyNumberFormat="1" applyFont="1" applyBorder="1" quotePrefix="1">
      <alignment/>
      <protection/>
    </xf>
    <xf numFmtId="2" fontId="26" fillId="36" borderId="46" xfId="63" applyNumberFormat="1" applyFont="1" applyFill="1" applyBorder="1">
      <alignment/>
      <protection/>
    </xf>
    <xf numFmtId="3" fontId="26" fillId="36" borderId="47" xfId="63" applyNumberFormat="1" applyFont="1" applyFill="1" applyBorder="1">
      <alignment/>
      <protection/>
    </xf>
    <xf numFmtId="3" fontId="26" fillId="36" borderId="48" xfId="63" applyNumberFormat="1" applyFont="1" applyFill="1" applyBorder="1">
      <alignment/>
      <protection/>
    </xf>
    <xf numFmtId="10" fontId="26" fillId="36" borderId="49" xfId="63" applyNumberFormat="1" applyFont="1" applyFill="1" applyBorder="1">
      <alignment/>
      <protection/>
    </xf>
    <xf numFmtId="3" fontId="26" fillId="36" borderId="50" xfId="63" applyNumberFormat="1" applyFont="1" applyFill="1" applyBorder="1">
      <alignment/>
      <protection/>
    </xf>
    <xf numFmtId="3" fontId="26" fillId="36" borderId="51" xfId="63" applyNumberFormat="1" applyFont="1" applyFill="1" applyBorder="1">
      <alignment/>
      <protection/>
    </xf>
    <xf numFmtId="0" fontId="26" fillId="36" borderId="48" xfId="63" applyNumberFormat="1" applyFont="1" applyFill="1" applyBorder="1">
      <alignment/>
      <protection/>
    </xf>
    <xf numFmtId="49" fontId="3" fillId="0" borderId="0" xfId="63" applyNumberFormat="1" applyFont="1" applyAlignment="1">
      <alignment horizontal="center" vertical="center" wrapText="1"/>
      <protection/>
    </xf>
    <xf numFmtId="49" fontId="5" fillId="35" borderId="52" xfId="63" applyNumberFormat="1" applyFont="1" applyFill="1" applyBorder="1" applyAlignment="1">
      <alignment horizontal="center" vertical="center" wrapText="1"/>
      <protection/>
    </xf>
    <xf numFmtId="49" fontId="5" fillId="35" borderId="25" xfId="63" applyNumberFormat="1" applyFont="1" applyFill="1" applyBorder="1" applyAlignment="1">
      <alignment horizontal="center" vertical="center" wrapText="1"/>
      <protection/>
    </xf>
    <xf numFmtId="49" fontId="5" fillId="35" borderId="53" xfId="63" applyNumberFormat="1" applyFont="1" applyFill="1" applyBorder="1" applyAlignment="1">
      <alignment horizontal="center" vertical="center" wrapText="1"/>
      <protection/>
    </xf>
    <xf numFmtId="49" fontId="5" fillId="35" borderId="54" xfId="63" applyNumberFormat="1" applyFont="1" applyFill="1" applyBorder="1" applyAlignment="1">
      <alignment horizontal="center" vertical="center" wrapText="1"/>
      <protection/>
    </xf>
    <xf numFmtId="49" fontId="6" fillId="0" borderId="0" xfId="63" applyNumberFormat="1" applyFont="1" applyAlignment="1">
      <alignment horizontal="center" vertical="center" wrapText="1"/>
      <protection/>
    </xf>
    <xf numFmtId="0" fontId="3" fillId="0" borderId="0" xfId="62" applyNumberFormat="1" applyFont="1" applyFill="1" applyBorder="1">
      <alignment/>
      <protection/>
    </xf>
    <xf numFmtId="0" fontId="28" fillId="0" borderId="0" xfId="63" applyFont="1">
      <alignment/>
      <protection/>
    </xf>
    <xf numFmtId="2" fontId="28" fillId="37" borderId="46" xfId="63" applyNumberFormat="1" applyFont="1" applyFill="1" applyBorder="1">
      <alignment/>
      <protection/>
    </xf>
    <xf numFmtId="3" fontId="28" fillId="37" borderId="47" xfId="63" applyNumberFormat="1" applyFont="1" applyFill="1" applyBorder="1">
      <alignment/>
      <protection/>
    </xf>
    <xf numFmtId="3" fontId="28" fillId="37" borderId="48" xfId="63" applyNumberFormat="1" applyFont="1" applyFill="1" applyBorder="1">
      <alignment/>
      <protection/>
    </xf>
    <xf numFmtId="10" fontId="28" fillId="37" borderId="49" xfId="63" applyNumberFormat="1" applyFont="1" applyFill="1" applyBorder="1">
      <alignment/>
      <protection/>
    </xf>
    <xf numFmtId="0" fontId="28" fillId="37" borderId="48" xfId="63" applyNumberFormat="1" applyFont="1" applyFill="1" applyBorder="1">
      <alignment/>
      <protection/>
    </xf>
    <xf numFmtId="0" fontId="3" fillId="0" borderId="0" xfId="57" applyFont="1" applyFill="1">
      <alignment/>
      <protection/>
    </xf>
    <xf numFmtId="0" fontId="6" fillId="0" borderId="0" xfId="62" applyNumberFormat="1" applyFont="1" applyFill="1" applyBorder="1">
      <alignment/>
      <protection/>
    </xf>
    <xf numFmtId="10" fontId="6" fillId="0" borderId="55" xfId="57" applyNumberFormat="1" applyFont="1" applyFill="1" applyBorder="1" applyAlignment="1">
      <alignment horizontal="right"/>
      <protection/>
    </xf>
    <xf numFmtId="3" fontId="12" fillId="0" borderId="56" xfId="57" applyNumberFormat="1" applyFont="1" applyFill="1" applyBorder="1">
      <alignment/>
      <protection/>
    </xf>
    <xf numFmtId="3" fontId="6" fillId="0" borderId="57" xfId="57" applyNumberFormat="1" applyFont="1" applyFill="1" applyBorder="1">
      <alignment/>
      <protection/>
    </xf>
    <xf numFmtId="3" fontId="6" fillId="0" borderId="58" xfId="57" applyNumberFormat="1" applyFont="1" applyFill="1" applyBorder="1">
      <alignment/>
      <protection/>
    </xf>
    <xf numFmtId="3" fontId="6" fillId="0" borderId="59" xfId="57" applyNumberFormat="1" applyFont="1" applyFill="1" applyBorder="1">
      <alignment/>
      <protection/>
    </xf>
    <xf numFmtId="10" fontId="6" fillId="0" borderId="60" xfId="57" applyNumberFormat="1" applyFont="1" applyFill="1" applyBorder="1">
      <alignment/>
      <protection/>
    </xf>
    <xf numFmtId="3" fontId="6" fillId="0" borderId="61" xfId="57" applyNumberFormat="1" applyFont="1" applyFill="1" applyBorder="1">
      <alignment/>
      <protection/>
    </xf>
    <xf numFmtId="10" fontId="6" fillId="0" borderId="60" xfId="57" applyNumberFormat="1" applyFont="1" applyFill="1" applyBorder="1" applyAlignment="1">
      <alignment horizontal="right"/>
      <protection/>
    </xf>
    <xf numFmtId="0" fontId="6" fillId="0" borderId="62" xfId="57" applyFont="1" applyFill="1" applyBorder="1">
      <alignment/>
      <protection/>
    </xf>
    <xf numFmtId="10" fontId="6" fillId="0" borderId="63" xfId="57" applyNumberFormat="1" applyFont="1" applyFill="1" applyBorder="1" applyAlignment="1">
      <alignment horizontal="right"/>
      <protection/>
    </xf>
    <xf numFmtId="3" fontId="12" fillId="0" borderId="64" xfId="57" applyNumberFormat="1" applyFont="1" applyFill="1" applyBorder="1">
      <alignment/>
      <protection/>
    </xf>
    <xf numFmtId="3" fontId="6" fillId="0" borderId="65" xfId="57" applyNumberFormat="1" applyFont="1" applyFill="1" applyBorder="1">
      <alignment/>
      <protection/>
    </xf>
    <xf numFmtId="3" fontId="6" fillId="0" borderId="66" xfId="57" applyNumberFormat="1" applyFont="1" applyFill="1" applyBorder="1">
      <alignment/>
      <protection/>
    </xf>
    <xf numFmtId="3" fontId="6" fillId="0" borderId="67" xfId="57" applyNumberFormat="1" applyFont="1" applyFill="1" applyBorder="1">
      <alignment/>
      <protection/>
    </xf>
    <xf numFmtId="10" fontId="6" fillId="0" borderId="68" xfId="57" applyNumberFormat="1" applyFont="1" applyFill="1" applyBorder="1">
      <alignment/>
      <protection/>
    </xf>
    <xf numFmtId="3" fontId="6" fillId="0" borderId="69" xfId="57" applyNumberFormat="1" applyFont="1" applyFill="1" applyBorder="1">
      <alignment/>
      <protection/>
    </xf>
    <xf numFmtId="10" fontId="6" fillId="0" borderId="68" xfId="57" applyNumberFormat="1" applyFont="1" applyFill="1" applyBorder="1" applyAlignment="1">
      <alignment horizontal="right"/>
      <protection/>
    </xf>
    <xf numFmtId="0" fontId="6" fillId="0" borderId="70" xfId="57" applyFont="1" applyFill="1" applyBorder="1">
      <alignment/>
      <protection/>
    </xf>
    <xf numFmtId="10" fontId="6" fillId="0" borderId="71" xfId="57" applyNumberFormat="1" applyFont="1" applyFill="1" applyBorder="1" applyAlignment="1">
      <alignment horizontal="right"/>
      <protection/>
    </xf>
    <xf numFmtId="3" fontId="12" fillId="0" borderId="72" xfId="57" applyNumberFormat="1" applyFont="1" applyFill="1" applyBorder="1">
      <alignment/>
      <protection/>
    </xf>
    <xf numFmtId="3" fontId="6" fillId="0" borderId="44" xfId="57" applyNumberFormat="1" applyFont="1" applyFill="1" applyBorder="1">
      <alignment/>
      <protection/>
    </xf>
    <xf numFmtId="3" fontId="6" fillId="0" borderId="73" xfId="57" applyNumberFormat="1" applyFont="1" applyFill="1" applyBorder="1">
      <alignment/>
      <protection/>
    </xf>
    <xf numFmtId="3" fontId="6" fillId="0" borderId="74" xfId="57" applyNumberFormat="1" applyFont="1" applyFill="1" applyBorder="1">
      <alignment/>
      <protection/>
    </xf>
    <xf numFmtId="10" fontId="6" fillId="0" borderId="75" xfId="57" applyNumberFormat="1" applyFont="1" applyFill="1" applyBorder="1">
      <alignment/>
      <protection/>
    </xf>
    <xf numFmtId="3" fontId="6" fillId="0" borderId="43" xfId="57" applyNumberFormat="1" applyFont="1" applyFill="1" applyBorder="1">
      <alignment/>
      <protection/>
    </xf>
    <xf numFmtId="10" fontId="6" fillId="0" borderId="75" xfId="57" applyNumberFormat="1" applyFont="1" applyFill="1" applyBorder="1" applyAlignment="1">
      <alignment horizontal="right"/>
      <protection/>
    </xf>
    <xf numFmtId="0" fontId="6" fillId="0" borderId="76" xfId="57" applyFont="1" applyFill="1" applyBorder="1">
      <alignment/>
      <protection/>
    </xf>
    <xf numFmtId="0" fontId="29" fillId="0" borderId="0" xfId="57" applyFont="1" applyFill="1" applyAlignment="1">
      <alignment vertical="center"/>
      <protection/>
    </xf>
    <xf numFmtId="10" fontId="29" fillId="36" borderId="77" xfId="57" applyNumberFormat="1" applyFont="1" applyFill="1" applyBorder="1" applyAlignment="1">
      <alignment horizontal="right" vertical="center"/>
      <protection/>
    </xf>
    <xf numFmtId="3" fontId="29" fillId="36" borderId="78" xfId="57" applyNumberFormat="1" applyFont="1" applyFill="1" applyBorder="1" applyAlignment="1">
      <alignment vertical="center"/>
      <protection/>
    </xf>
    <xf numFmtId="3" fontId="29" fillId="36" borderId="79" xfId="57" applyNumberFormat="1" applyFont="1" applyFill="1" applyBorder="1" applyAlignment="1">
      <alignment vertical="center"/>
      <protection/>
    </xf>
    <xf numFmtId="3" fontId="29" fillId="36" borderId="80" xfId="57" applyNumberFormat="1" applyFont="1" applyFill="1" applyBorder="1" applyAlignment="1">
      <alignment vertical="center"/>
      <protection/>
    </xf>
    <xf numFmtId="3" fontId="29" fillId="36" borderId="81" xfId="57" applyNumberFormat="1" applyFont="1" applyFill="1" applyBorder="1" applyAlignment="1">
      <alignment vertical="center"/>
      <protection/>
    </xf>
    <xf numFmtId="165" fontId="29" fillId="36" borderId="82" xfId="57" applyNumberFormat="1" applyFont="1" applyFill="1" applyBorder="1" applyAlignment="1">
      <alignment vertical="center"/>
      <protection/>
    </xf>
    <xf numFmtId="3" fontId="29" fillId="36" borderId="83" xfId="57" applyNumberFormat="1" applyFont="1" applyFill="1" applyBorder="1" applyAlignment="1">
      <alignment vertical="center"/>
      <protection/>
    </xf>
    <xf numFmtId="10" fontId="29" fillId="36" borderId="82" xfId="57" applyNumberFormat="1" applyFont="1" applyFill="1" applyBorder="1" applyAlignment="1">
      <alignment horizontal="right" vertical="center"/>
      <protection/>
    </xf>
    <xf numFmtId="3" fontId="29" fillId="36" borderId="84" xfId="57" applyNumberFormat="1" applyFont="1" applyFill="1" applyBorder="1" applyAlignment="1">
      <alignment vertical="center"/>
      <protection/>
    </xf>
    <xf numFmtId="0" fontId="29" fillId="36" borderId="85" xfId="57" applyNumberFormat="1" applyFont="1" applyFill="1" applyBorder="1" applyAlignment="1">
      <alignment vertical="center"/>
      <protection/>
    </xf>
    <xf numFmtId="1" fontId="14" fillId="0" borderId="0" xfId="57" applyNumberFormat="1" applyFont="1" applyFill="1" applyAlignment="1">
      <alignment horizontal="center" vertical="center" wrapText="1"/>
      <protection/>
    </xf>
    <xf numFmtId="49" fontId="13" fillId="35" borderId="57" xfId="57" applyNumberFormat="1" applyFont="1" applyFill="1" applyBorder="1" applyAlignment="1">
      <alignment horizontal="center" vertical="center" wrapText="1"/>
      <protection/>
    </xf>
    <xf numFmtId="49" fontId="13" fillId="35" borderId="58" xfId="57" applyNumberFormat="1" applyFont="1" applyFill="1" applyBorder="1" applyAlignment="1">
      <alignment horizontal="center" vertical="center" wrapText="1"/>
      <protection/>
    </xf>
    <xf numFmtId="49" fontId="13" fillId="35" borderId="61" xfId="57" applyNumberFormat="1" applyFont="1" applyFill="1" applyBorder="1" applyAlignment="1">
      <alignment horizontal="center" vertical="center" wrapText="1"/>
      <protection/>
    </xf>
    <xf numFmtId="49" fontId="13" fillId="35" borderId="59" xfId="57" applyNumberFormat="1" applyFont="1" applyFill="1" applyBorder="1" applyAlignment="1">
      <alignment horizontal="center" vertical="center" wrapText="1"/>
      <protection/>
    </xf>
    <xf numFmtId="1" fontId="30" fillId="0" borderId="0" xfId="57" applyNumberFormat="1" applyFont="1" applyFill="1" applyAlignment="1">
      <alignment horizontal="center" vertical="center" wrapText="1"/>
      <protection/>
    </xf>
    <xf numFmtId="0" fontId="32" fillId="0" borderId="0" xfId="57" applyFont="1" applyFill="1">
      <alignment/>
      <protection/>
    </xf>
    <xf numFmtId="0" fontId="35" fillId="0" borderId="0" xfId="57" applyFont="1" applyFill="1" applyAlignment="1">
      <alignment vertical="center"/>
      <protection/>
    </xf>
    <xf numFmtId="10" fontId="35" fillId="36" borderId="77" xfId="57" applyNumberFormat="1" applyFont="1" applyFill="1" applyBorder="1" applyAlignment="1">
      <alignment horizontal="right" vertical="center"/>
      <protection/>
    </xf>
    <xf numFmtId="3" fontId="35" fillId="36" borderId="78" xfId="57" applyNumberFormat="1" applyFont="1" applyFill="1" applyBorder="1" applyAlignment="1">
      <alignment vertical="center"/>
      <protection/>
    </xf>
    <xf numFmtId="3" fontId="35" fillId="36" borderId="79" xfId="57" applyNumberFormat="1" applyFont="1" applyFill="1" applyBorder="1" applyAlignment="1">
      <alignment vertical="center"/>
      <protection/>
    </xf>
    <xf numFmtId="3" fontId="35" fillId="36" borderId="80" xfId="57" applyNumberFormat="1" applyFont="1" applyFill="1" applyBorder="1" applyAlignment="1">
      <alignment vertical="center"/>
      <protection/>
    </xf>
    <xf numFmtId="3" fontId="35" fillId="36" borderId="81" xfId="57" applyNumberFormat="1" applyFont="1" applyFill="1" applyBorder="1" applyAlignment="1">
      <alignment vertical="center"/>
      <protection/>
    </xf>
    <xf numFmtId="10" fontId="35" fillId="36" borderId="82" xfId="57" applyNumberFormat="1" applyFont="1" applyFill="1" applyBorder="1" applyAlignment="1">
      <alignment vertical="center"/>
      <protection/>
    </xf>
    <xf numFmtId="3" fontId="35" fillId="36" borderId="83" xfId="57" applyNumberFormat="1" applyFont="1" applyFill="1" applyBorder="1" applyAlignment="1">
      <alignment vertical="center"/>
      <protection/>
    </xf>
    <xf numFmtId="10" fontId="35" fillId="36" borderId="82" xfId="57" applyNumberFormat="1" applyFont="1" applyFill="1" applyBorder="1" applyAlignment="1">
      <alignment horizontal="right" vertical="center"/>
      <protection/>
    </xf>
    <xf numFmtId="3" fontId="35" fillId="36" borderId="84" xfId="57" applyNumberFormat="1" applyFont="1" applyFill="1" applyBorder="1" applyAlignment="1">
      <alignment vertical="center"/>
      <protection/>
    </xf>
    <xf numFmtId="0" fontId="35" fillId="36" borderId="85" xfId="57" applyNumberFormat="1" applyFont="1" applyFill="1" applyBorder="1" applyAlignment="1">
      <alignment vertical="center"/>
      <protection/>
    </xf>
    <xf numFmtId="0" fontId="3" fillId="0" borderId="0" xfId="64" applyFont="1">
      <alignment/>
      <protection/>
    </xf>
    <xf numFmtId="0" fontId="25" fillId="0" borderId="0" xfId="64" applyFont="1">
      <alignment/>
      <protection/>
    </xf>
    <xf numFmtId="10" fontId="3" fillId="0" borderId="86" xfId="64" applyNumberFormat="1" applyFont="1" applyBorder="1">
      <alignment/>
      <protection/>
    </xf>
    <xf numFmtId="3" fontId="3" fillId="0" borderId="12" xfId="64" applyNumberFormat="1" applyFont="1" applyBorder="1">
      <alignment/>
      <protection/>
    </xf>
    <xf numFmtId="3" fontId="3" fillId="0" borderId="87" xfId="64" applyNumberFormat="1" applyFont="1" applyBorder="1">
      <alignment/>
      <protection/>
    </xf>
    <xf numFmtId="10" fontId="3" fillId="0" borderId="88" xfId="64" applyNumberFormat="1" applyFont="1" applyBorder="1">
      <alignment/>
      <protection/>
    </xf>
    <xf numFmtId="10" fontId="3" fillId="0" borderId="12" xfId="64" applyNumberFormat="1" applyFont="1" applyBorder="1">
      <alignment/>
      <protection/>
    </xf>
    <xf numFmtId="3" fontId="3" fillId="0" borderId="89" xfId="64" applyNumberFormat="1" applyFont="1" applyBorder="1">
      <alignment/>
      <protection/>
    </xf>
    <xf numFmtId="0" fontId="3" fillId="0" borderId="90" xfId="64" applyNumberFormat="1" applyFont="1" applyBorder="1">
      <alignment/>
      <protection/>
    </xf>
    <xf numFmtId="10" fontId="3" fillId="0" borderId="91" xfId="64" applyNumberFormat="1" applyFont="1" applyBorder="1">
      <alignment/>
      <protection/>
    </xf>
    <xf numFmtId="3" fontId="3" fillId="0" borderId="42" xfId="64" applyNumberFormat="1" applyFont="1" applyBorder="1">
      <alignment/>
      <protection/>
    </xf>
    <xf numFmtId="3" fontId="3" fillId="0" borderId="43" xfId="64" applyNumberFormat="1" applyFont="1" applyBorder="1">
      <alignment/>
      <protection/>
    </xf>
    <xf numFmtId="10" fontId="3" fillId="0" borderId="41" xfId="64" applyNumberFormat="1" applyFont="1" applyBorder="1">
      <alignment/>
      <protection/>
    </xf>
    <xf numFmtId="10" fontId="3" fillId="0" borderId="42" xfId="64" applyNumberFormat="1" applyFont="1" applyBorder="1">
      <alignment/>
      <protection/>
    </xf>
    <xf numFmtId="3" fontId="3" fillId="0" borderId="74" xfId="64" applyNumberFormat="1" applyFont="1" applyBorder="1">
      <alignment/>
      <protection/>
    </xf>
    <xf numFmtId="0" fontId="3" fillId="0" borderId="76" xfId="64" applyNumberFormat="1" applyFont="1" applyBorder="1">
      <alignment/>
      <protection/>
    </xf>
    <xf numFmtId="0" fontId="28" fillId="0" borderId="0" xfId="64" applyFont="1">
      <alignment/>
      <protection/>
    </xf>
    <xf numFmtId="10" fontId="28" fillId="37" borderId="92" xfId="64" applyNumberFormat="1" applyFont="1" applyFill="1" applyBorder="1" applyAlignment="1">
      <alignment vertical="center"/>
      <protection/>
    </xf>
    <xf numFmtId="3" fontId="28" fillId="37" borderId="93" xfId="64" applyNumberFormat="1" applyFont="1" applyFill="1" applyBorder="1" applyAlignment="1">
      <alignment vertical="center"/>
      <protection/>
    </xf>
    <xf numFmtId="10" fontId="28" fillId="37" borderId="94" xfId="64" applyNumberFormat="1" applyFont="1" applyFill="1" applyBorder="1" applyAlignment="1">
      <alignment vertical="center"/>
      <protection/>
    </xf>
    <xf numFmtId="3" fontId="28" fillId="37" borderId="95" xfId="64" applyNumberFormat="1" applyFont="1" applyFill="1" applyBorder="1" applyAlignment="1">
      <alignment vertical="center"/>
      <protection/>
    </xf>
    <xf numFmtId="10" fontId="28" fillId="37" borderId="96" xfId="64" applyNumberFormat="1" applyFont="1" applyFill="1" applyBorder="1" applyAlignment="1">
      <alignment vertical="center"/>
      <protection/>
    </xf>
    <xf numFmtId="3" fontId="28" fillId="37" borderId="97" xfId="64" applyNumberFormat="1" applyFont="1" applyFill="1" applyBorder="1" applyAlignment="1">
      <alignment vertical="center"/>
      <protection/>
    </xf>
    <xf numFmtId="0" fontId="28" fillId="37" borderId="98" xfId="64" applyNumberFormat="1" applyFont="1" applyFill="1" applyBorder="1" applyAlignment="1">
      <alignment vertical="center"/>
      <protection/>
    </xf>
    <xf numFmtId="1" fontId="3" fillId="0" borderId="0" xfId="64" applyNumberFormat="1" applyFont="1" applyAlignment="1">
      <alignment horizontal="center" vertical="center" wrapText="1"/>
      <protection/>
    </xf>
    <xf numFmtId="0" fontId="3" fillId="0" borderId="0" xfId="64" applyFont="1" applyAlignment="1">
      <alignment vertical="center"/>
      <protection/>
    </xf>
    <xf numFmtId="0" fontId="29" fillId="0" borderId="0" xfId="64" applyFont="1">
      <alignment/>
      <protection/>
    </xf>
    <xf numFmtId="10" fontId="32" fillId="37" borderId="99" xfId="64" applyNumberFormat="1" applyFont="1" applyFill="1" applyBorder="1">
      <alignment/>
      <protection/>
    </xf>
    <xf numFmtId="3" fontId="29" fillId="37" borderId="100" xfId="64" applyNumberFormat="1" applyFont="1" applyFill="1" applyBorder="1" applyAlignment="1">
      <alignment vertical="center"/>
      <protection/>
    </xf>
    <xf numFmtId="165" fontId="29" fillId="37" borderId="101" xfId="64" applyNumberFormat="1" applyFont="1" applyFill="1" applyBorder="1" applyAlignment="1">
      <alignment vertical="center"/>
      <protection/>
    </xf>
    <xf numFmtId="3" fontId="29" fillId="37" borderId="102" xfId="64" applyNumberFormat="1" applyFont="1" applyFill="1" applyBorder="1" applyAlignment="1">
      <alignment vertical="center"/>
      <protection/>
    </xf>
    <xf numFmtId="10" fontId="32" fillId="37" borderId="101" xfId="64" applyNumberFormat="1" applyFont="1" applyFill="1" applyBorder="1">
      <alignment/>
      <protection/>
    </xf>
    <xf numFmtId="3" fontId="29" fillId="37" borderId="103" xfId="64" applyNumberFormat="1" applyFont="1" applyFill="1" applyBorder="1" applyAlignment="1">
      <alignment vertical="center"/>
      <protection/>
    </xf>
    <xf numFmtId="0" fontId="29" fillId="37" borderId="104" xfId="64" applyNumberFormat="1" applyFont="1" applyFill="1" applyBorder="1" applyAlignment="1">
      <alignment vertical="center"/>
      <protection/>
    </xf>
    <xf numFmtId="0" fontId="5" fillId="0" borderId="0" xfId="57" applyFont="1" applyFill="1">
      <alignment/>
      <protection/>
    </xf>
    <xf numFmtId="10" fontId="12" fillId="38" borderId="105" xfId="57" applyNumberFormat="1" applyFont="1" applyFill="1" applyBorder="1" applyAlignment="1">
      <alignment horizontal="right"/>
      <protection/>
    </xf>
    <xf numFmtId="3" fontId="12" fillId="38" borderId="106" xfId="57" applyNumberFormat="1" applyFont="1" applyFill="1" applyBorder="1">
      <alignment/>
      <protection/>
    </xf>
    <xf numFmtId="3" fontId="12" fillId="38" borderId="107" xfId="57" applyNumberFormat="1" applyFont="1" applyFill="1" applyBorder="1">
      <alignment/>
      <protection/>
    </xf>
    <xf numFmtId="3" fontId="12" fillId="38" borderId="108" xfId="57" applyNumberFormat="1" applyFont="1" applyFill="1" applyBorder="1">
      <alignment/>
      <protection/>
    </xf>
    <xf numFmtId="10" fontId="12" fillId="38" borderId="109" xfId="57" applyNumberFormat="1" applyFont="1" applyFill="1" applyBorder="1">
      <alignment/>
      <protection/>
    </xf>
    <xf numFmtId="10" fontId="12" fillId="38" borderId="109" xfId="57" applyNumberFormat="1" applyFont="1" applyFill="1" applyBorder="1" applyAlignment="1">
      <alignment horizontal="right"/>
      <protection/>
    </xf>
    <xf numFmtId="0" fontId="12" fillId="38" borderId="110" xfId="57" applyFont="1" applyFill="1" applyBorder="1">
      <alignment/>
      <protection/>
    </xf>
    <xf numFmtId="10" fontId="3" fillId="0" borderId="111" xfId="57" applyNumberFormat="1" applyFont="1" applyFill="1" applyBorder="1" applyAlignment="1">
      <alignment horizontal="right"/>
      <protection/>
    </xf>
    <xf numFmtId="3" fontId="3" fillId="0" borderId="66" xfId="57" applyNumberFormat="1" applyFont="1" applyFill="1" applyBorder="1">
      <alignment/>
      <protection/>
    </xf>
    <xf numFmtId="3" fontId="3" fillId="0" borderId="65" xfId="57" applyNumberFormat="1" applyFont="1" applyFill="1" applyBorder="1">
      <alignment/>
      <protection/>
    </xf>
    <xf numFmtId="3" fontId="3" fillId="0" borderId="112" xfId="57" applyNumberFormat="1" applyFont="1" applyFill="1" applyBorder="1">
      <alignment/>
      <protection/>
    </xf>
    <xf numFmtId="10" fontId="3" fillId="0" borderId="113" xfId="57" applyNumberFormat="1" applyFont="1" applyFill="1" applyBorder="1">
      <alignment/>
      <protection/>
    </xf>
    <xf numFmtId="3" fontId="3" fillId="0" borderId="69" xfId="57" applyNumberFormat="1" applyFont="1" applyFill="1" applyBorder="1">
      <alignment/>
      <protection/>
    </xf>
    <xf numFmtId="10" fontId="3" fillId="0" borderId="113" xfId="57" applyNumberFormat="1" applyFont="1" applyFill="1" applyBorder="1" applyAlignment="1">
      <alignment horizontal="right"/>
      <protection/>
    </xf>
    <xf numFmtId="0" fontId="3" fillId="0" borderId="70" xfId="57" applyFont="1" applyFill="1" applyBorder="1">
      <alignment/>
      <protection/>
    </xf>
    <xf numFmtId="0" fontId="12" fillId="0" borderId="0" xfId="57" applyFont="1" applyFill="1" applyAlignment="1">
      <alignment vertical="center"/>
      <protection/>
    </xf>
    <xf numFmtId="10" fontId="12" fillId="38" borderId="114" xfId="57" applyNumberFormat="1" applyFont="1" applyFill="1" applyBorder="1" applyAlignment="1">
      <alignment horizontal="right" vertical="center"/>
      <protection/>
    </xf>
    <xf numFmtId="3" fontId="12" fillId="38" borderId="115" xfId="57" applyNumberFormat="1" applyFont="1" applyFill="1" applyBorder="1" applyAlignment="1">
      <alignment vertical="center"/>
      <protection/>
    </xf>
    <xf numFmtId="3" fontId="12" fillId="38" borderId="116" xfId="57" applyNumberFormat="1" applyFont="1" applyFill="1" applyBorder="1" applyAlignment="1">
      <alignment vertical="center"/>
      <protection/>
    </xf>
    <xf numFmtId="3" fontId="12" fillId="38" borderId="117" xfId="57" applyNumberFormat="1" applyFont="1" applyFill="1" applyBorder="1" applyAlignment="1">
      <alignment vertical="center"/>
      <protection/>
    </xf>
    <xf numFmtId="10" fontId="12" fillId="38" borderId="118" xfId="57" applyNumberFormat="1" applyFont="1" applyFill="1" applyBorder="1" applyAlignment="1">
      <alignment vertical="center"/>
      <protection/>
    </xf>
    <xf numFmtId="10" fontId="12" fillId="38" borderId="118" xfId="57" applyNumberFormat="1" applyFont="1" applyFill="1" applyBorder="1" applyAlignment="1">
      <alignment horizontal="right" vertical="center"/>
      <protection/>
    </xf>
    <xf numFmtId="0" fontId="12" fillId="38" borderId="119" xfId="57" applyFont="1" applyFill="1" applyBorder="1" applyAlignment="1">
      <alignment vertical="center"/>
      <protection/>
    </xf>
    <xf numFmtId="10" fontId="3" fillId="0" borderId="91" xfId="57" applyNumberFormat="1" applyFont="1" applyFill="1" applyBorder="1" applyAlignment="1">
      <alignment horizontal="right"/>
      <protection/>
    </xf>
    <xf numFmtId="3" fontId="3" fillId="0" borderId="44" xfId="57" applyNumberFormat="1" applyFont="1" applyFill="1" applyBorder="1">
      <alignment/>
      <protection/>
    </xf>
    <xf numFmtId="3" fontId="3" fillId="0" borderId="73" xfId="57" applyNumberFormat="1" applyFont="1" applyFill="1" applyBorder="1">
      <alignment/>
      <protection/>
    </xf>
    <xf numFmtId="3" fontId="3" fillId="0" borderId="43" xfId="57" applyNumberFormat="1" applyFont="1" applyFill="1" applyBorder="1">
      <alignment/>
      <protection/>
    </xf>
    <xf numFmtId="10" fontId="3" fillId="0" borderId="41" xfId="57" applyNumberFormat="1" applyFont="1" applyFill="1" applyBorder="1">
      <alignment/>
      <protection/>
    </xf>
    <xf numFmtId="10" fontId="3" fillId="0" borderId="41" xfId="57" applyNumberFormat="1" applyFont="1" applyFill="1" applyBorder="1" applyAlignment="1">
      <alignment horizontal="right"/>
      <protection/>
    </xf>
    <xf numFmtId="0" fontId="3" fillId="0" borderId="76" xfId="57" applyFont="1" applyFill="1" applyBorder="1">
      <alignment/>
      <protection/>
    </xf>
    <xf numFmtId="3" fontId="3" fillId="0" borderId="42" xfId="57" applyNumberFormat="1" applyFont="1" applyFill="1" applyBorder="1">
      <alignment/>
      <protection/>
    </xf>
    <xf numFmtId="10" fontId="3" fillId="0" borderId="120" xfId="57" applyNumberFormat="1" applyFont="1" applyFill="1" applyBorder="1" applyAlignment="1">
      <alignment horizontal="right"/>
      <protection/>
    </xf>
    <xf numFmtId="3" fontId="3" fillId="0" borderId="121" xfId="57" applyNumberFormat="1" applyFont="1" applyFill="1" applyBorder="1">
      <alignment/>
      <protection/>
    </xf>
    <xf numFmtId="3" fontId="3" fillId="0" borderId="122" xfId="57" applyNumberFormat="1" applyFont="1" applyFill="1" applyBorder="1">
      <alignment/>
      <protection/>
    </xf>
    <xf numFmtId="3" fontId="3" fillId="0" borderId="123" xfId="57" applyNumberFormat="1" applyFont="1" applyFill="1" applyBorder="1">
      <alignment/>
      <protection/>
    </xf>
    <xf numFmtId="10" fontId="3" fillId="0" borderId="124" xfId="57" applyNumberFormat="1" applyFont="1" applyFill="1" applyBorder="1">
      <alignment/>
      <protection/>
    </xf>
    <xf numFmtId="10" fontId="3" fillId="0" borderId="124" xfId="57" applyNumberFormat="1" applyFont="1" applyFill="1" applyBorder="1" applyAlignment="1">
      <alignment horizontal="right"/>
      <protection/>
    </xf>
    <xf numFmtId="0" fontId="3" fillId="0" borderId="125" xfId="57" applyFont="1" applyFill="1" applyBorder="1">
      <alignment/>
      <protection/>
    </xf>
    <xf numFmtId="0" fontId="28" fillId="0" borderId="0" xfId="57" applyFont="1" applyFill="1" applyAlignment="1">
      <alignment vertical="center"/>
      <protection/>
    </xf>
    <xf numFmtId="10" fontId="28" fillId="36" borderId="126" xfId="57" applyNumberFormat="1" applyFont="1" applyFill="1" applyBorder="1" applyAlignment="1">
      <alignment horizontal="right" vertical="center"/>
      <protection/>
    </xf>
    <xf numFmtId="3" fontId="28" fillId="36" borderId="127" xfId="57" applyNumberFormat="1" applyFont="1" applyFill="1" applyBorder="1" applyAlignment="1">
      <alignment vertical="center"/>
      <protection/>
    </xf>
    <xf numFmtId="3" fontId="28" fillId="36" borderId="128" xfId="57" applyNumberFormat="1" applyFont="1" applyFill="1" applyBorder="1" applyAlignment="1">
      <alignment vertical="center"/>
      <protection/>
    </xf>
    <xf numFmtId="3" fontId="28" fillId="36" borderId="129" xfId="57" applyNumberFormat="1" applyFont="1" applyFill="1" applyBorder="1" applyAlignment="1">
      <alignment vertical="center"/>
      <protection/>
    </xf>
    <xf numFmtId="9" fontId="28" fillId="36" borderId="130" xfId="57" applyNumberFormat="1" applyFont="1" applyFill="1" applyBorder="1" applyAlignment="1">
      <alignment vertical="center"/>
      <protection/>
    </xf>
    <xf numFmtId="10" fontId="28" fillId="36" borderId="131" xfId="57" applyNumberFormat="1" applyFont="1" applyFill="1" applyBorder="1" applyAlignment="1">
      <alignment horizontal="right" vertical="center"/>
      <protection/>
    </xf>
    <xf numFmtId="0" fontId="28" fillId="36" borderId="132" xfId="57" applyNumberFormat="1" applyFont="1" applyFill="1" applyBorder="1" applyAlignment="1">
      <alignment vertical="center"/>
      <protection/>
    </xf>
    <xf numFmtId="1" fontId="3" fillId="0" borderId="0" xfId="57" applyNumberFormat="1" applyFont="1" applyFill="1" applyAlignment="1">
      <alignment horizontal="center" vertical="center" wrapText="1"/>
      <protection/>
    </xf>
    <xf numFmtId="49" fontId="12" fillId="35" borderId="57" xfId="57" applyNumberFormat="1" applyFont="1" applyFill="1" applyBorder="1" applyAlignment="1">
      <alignment horizontal="center" vertical="center" wrapText="1"/>
      <protection/>
    </xf>
    <xf numFmtId="49" fontId="12" fillId="35" borderId="58" xfId="57" applyNumberFormat="1" applyFont="1" applyFill="1" applyBorder="1" applyAlignment="1">
      <alignment horizontal="center" vertical="center" wrapText="1"/>
      <protection/>
    </xf>
    <xf numFmtId="49" fontId="12" fillId="35" borderId="61" xfId="57" applyNumberFormat="1" applyFont="1" applyFill="1" applyBorder="1" applyAlignment="1">
      <alignment horizontal="center" vertical="center" wrapText="1"/>
      <protection/>
    </xf>
    <xf numFmtId="0" fontId="14" fillId="0" borderId="0" xfId="57" applyFont="1" applyFill="1">
      <alignment/>
      <protection/>
    </xf>
    <xf numFmtId="10" fontId="6" fillId="38" borderId="105" xfId="57" applyNumberFormat="1" applyFont="1" applyFill="1" applyBorder="1" applyAlignment="1">
      <alignment horizontal="right"/>
      <protection/>
    </xf>
    <xf numFmtId="3" fontId="6" fillId="38" borderId="133" xfId="57" applyNumberFormat="1" applyFont="1" applyFill="1" applyBorder="1">
      <alignment/>
      <protection/>
    </xf>
    <xf numFmtId="3" fontId="6" fillId="38" borderId="134" xfId="57" applyNumberFormat="1" applyFont="1" applyFill="1" applyBorder="1">
      <alignment/>
      <protection/>
    </xf>
    <xf numFmtId="3" fontId="6" fillId="38" borderId="106" xfId="57" applyNumberFormat="1" applyFont="1" applyFill="1" applyBorder="1">
      <alignment/>
      <protection/>
    </xf>
    <xf numFmtId="3" fontId="6" fillId="38" borderId="107" xfId="57" applyNumberFormat="1" applyFont="1" applyFill="1" applyBorder="1">
      <alignment/>
      <protection/>
    </xf>
    <xf numFmtId="3" fontId="6" fillId="38" borderId="108" xfId="57" applyNumberFormat="1" applyFont="1" applyFill="1" applyBorder="1">
      <alignment/>
      <protection/>
    </xf>
    <xf numFmtId="10" fontId="6" fillId="38" borderId="109" xfId="57" applyNumberFormat="1" applyFont="1" applyFill="1" applyBorder="1">
      <alignment/>
      <protection/>
    </xf>
    <xf numFmtId="10" fontId="6" fillId="38" borderId="109" xfId="57" applyNumberFormat="1" applyFont="1" applyFill="1" applyBorder="1" applyAlignment="1">
      <alignment horizontal="right"/>
      <protection/>
    </xf>
    <xf numFmtId="0" fontId="6" fillId="38" borderId="110" xfId="57" applyFont="1" applyFill="1" applyBorder="1">
      <alignment/>
      <protection/>
    </xf>
    <xf numFmtId="3" fontId="3" fillId="0" borderId="67" xfId="57" applyNumberFormat="1" applyFont="1" applyFill="1" applyBorder="1">
      <alignment/>
      <protection/>
    </xf>
    <xf numFmtId="3" fontId="3" fillId="0" borderId="135" xfId="57" applyNumberFormat="1" applyFont="1" applyFill="1" applyBorder="1">
      <alignment/>
      <protection/>
    </xf>
    <xf numFmtId="10" fontId="6" fillId="0" borderId="113" xfId="57" applyNumberFormat="1" applyFont="1" applyFill="1" applyBorder="1" applyAlignment="1">
      <alignment horizontal="right"/>
      <protection/>
    </xf>
    <xf numFmtId="0" fontId="12" fillId="0" borderId="0" xfId="57" applyFont="1" applyFill="1">
      <alignment/>
      <protection/>
    </xf>
    <xf numFmtId="10" fontId="6" fillId="38" borderId="114" xfId="57" applyNumberFormat="1" applyFont="1" applyFill="1" applyBorder="1" applyAlignment="1">
      <alignment horizontal="right"/>
      <protection/>
    </xf>
    <xf numFmtId="3" fontId="6" fillId="38" borderId="136" xfId="57" applyNumberFormat="1" applyFont="1" applyFill="1" applyBorder="1">
      <alignment/>
      <protection/>
    </xf>
    <xf numFmtId="3" fontId="6" fillId="38" borderId="137" xfId="57" applyNumberFormat="1" applyFont="1" applyFill="1" applyBorder="1">
      <alignment/>
      <protection/>
    </xf>
    <xf numFmtId="3" fontId="6" fillId="38" borderId="115" xfId="57" applyNumberFormat="1" applyFont="1" applyFill="1" applyBorder="1">
      <alignment/>
      <protection/>
    </xf>
    <xf numFmtId="3" fontId="6" fillId="38" borderId="116" xfId="57" applyNumberFormat="1" applyFont="1" applyFill="1" applyBorder="1">
      <alignment/>
      <protection/>
    </xf>
    <xf numFmtId="3" fontId="6" fillId="38" borderId="117" xfId="57" applyNumberFormat="1" applyFont="1" applyFill="1" applyBorder="1">
      <alignment/>
      <protection/>
    </xf>
    <xf numFmtId="10" fontId="6" fillId="38" borderId="118" xfId="57" applyNumberFormat="1" applyFont="1" applyFill="1" applyBorder="1">
      <alignment/>
      <protection/>
    </xf>
    <xf numFmtId="10" fontId="6" fillId="38" borderId="118" xfId="57" applyNumberFormat="1" applyFont="1" applyFill="1" applyBorder="1" applyAlignment="1">
      <alignment horizontal="right"/>
      <protection/>
    </xf>
    <xf numFmtId="0" fontId="6" fillId="38" borderId="119" xfId="57" applyFont="1" applyFill="1" applyBorder="1">
      <alignment/>
      <protection/>
    </xf>
    <xf numFmtId="3" fontId="3" fillId="0" borderId="138" xfId="57" applyNumberFormat="1" applyFont="1" applyFill="1" applyBorder="1">
      <alignment/>
      <protection/>
    </xf>
    <xf numFmtId="3" fontId="3" fillId="0" borderId="74" xfId="57" applyNumberFormat="1" applyFont="1" applyFill="1" applyBorder="1">
      <alignment/>
      <protection/>
    </xf>
    <xf numFmtId="10" fontId="6" fillId="0" borderId="41" xfId="57" applyNumberFormat="1" applyFont="1" applyFill="1" applyBorder="1" applyAlignment="1">
      <alignment horizontal="right"/>
      <protection/>
    </xf>
    <xf numFmtId="3" fontId="3" fillId="0" borderId="139" xfId="57" applyNumberFormat="1" applyFont="1" applyFill="1" applyBorder="1">
      <alignment/>
      <protection/>
    </xf>
    <xf numFmtId="3" fontId="3" fillId="0" borderId="140" xfId="57" applyNumberFormat="1" applyFont="1" applyFill="1" applyBorder="1">
      <alignment/>
      <protection/>
    </xf>
    <xf numFmtId="3" fontId="3" fillId="0" borderId="141" xfId="57" applyNumberFormat="1" applyFont="1" applyFill="1" applyBorder="1">
      <alignment/>
      <protection/>
    </xf>
    <xf numFmtId="10" fontId="6" fillId="0" borderId="124" xfId="57" applyNumberFormat="1" applyFont="1" applyFill="1" applyBorder="1" applyAlignment="1">
      <alignment horizontal="right"/>
      <protection/>
    </xf>
    <xf numFmtId="10" fontId="29" fillId="8" borderId="126" xfId="57" applyNumberFormat="1" applyFont="1" applyFill="1" applyBorder="1" applyAlignment="1">
      <alignment horizontal="right" vertical="center"/>
      <protection/>
    </xf>
    <xf numFmtId="3" fontId="29" fillId="8" borderId="142" xfId="57" applyNumberFormat="1" applyFont="1" applyFill="1" applyBorder="1" applyAlignment="1">
      <alignment vertical="center"/>
      <protection/>
    </xf>
    <xf numFmtId="3" fontId="29" fillId="8" borderId="143" xfId="57" applyNumberFormat="1" applyFont="1" applyFill="1" applyBorder="1" applyAlignment="1">
      <alignment vertical="center"/>
      <protection/>
    </xf>
    <xf numFmtId="3" fontId="29" fillId="8" borderId="144" xfId="57" applyNumberFormat="1" applyFont="1" applyFill="1" applyBorder="1" applyAlignment="1">
      <alignment vertical="center"/>
      <protection/>
    </xf>
    <xf numFmtId="3" fontId="29" fillId="8" borderId="0" xfId="57" applyNumberFormat="1" applyFont="1" applyFill="1" applyBorder="1" applyAlignment="1">
      <alignment vertical="center"/>
      <protection/>
    </xf>
    <xf numFmtId="3" fontId="29" fillId="8" borderId="145" xfId="57" applyNumberFormat="1" applyFont="1" applyFill="1" applyBorder="1" applyAlignment="1">
      <alignment vertical="center"/>
      <protection/>
    </xf>
    <xf numFmtId="10" fontId="29" fillId="8" borderId="146" xfId="57" applyNumberFormat="1" applyFont="1" applyFill="1" applyBorder="1" applyAlignment="1">
      <alignment vertical="center"/>
      <protection/>
    </xf>
    <xf numFmtId="10" fontId="29" fillId="8" borderId="146" xfId="57" applyNumberFormat="1" applyFont="1" applyFill="1" applyBorder="1" applyAlignment="1">
      <alignment horizontal="right" vertical="center"/>
      <protection/>
    </xf>
    <xf numFmtId="0" fontId="29" fillId="8" borderId="147" xfId="57" applyNumberFormat="1" applyFont="1" applyFill="1" applyBorder="1" applyAlignment="1">
      <alignment vertical="center"/>
      <protection/>
    </xf>
    <xf numFmtId="0" fontId="29" fillId="37" borderId="147" xfId="57" applyNumberFormat="1" applyFont="1" applyFill="1" applyBorder="1" applyAlignment="1">
      <alignment vertical="center"/>
      <protection/>
    </xf>
    <xf numFmtId="3" fontId="12" fillId="38" borderId="137" xfId="57" applyNumberFormat="1" applyFont="1" applyFill="1" applyBorder="1" applyAlignment="1">
      <alignment vertical="center"/>
      <protection/>
    </xf>
    <xf numFmtId="10" fontId="12" fillId="38" borderId="91" xfId="57" applyNumberFormat="1" applyFont="1" applyFill="1" applyBorder="1" applyAlignment="1">
      <alignment horizontal="right" vertical="center"/>
      <protection/>
    </xf>
    <xf numFmtId="3" fontId="12" fillId="38" borderId="73" xfId="57" applyNumberFormat="1" applyFont="1" applyFill="1" applyBorder="1" applyAlignment="1">
      <alignment vertical="center"/>
      <protection/>
    </xf>
    <xf numFmtId="3" fontId="12" fillId="38" borderId="44" xfId="57" applyNumberFormat="1" applyFont="1" applyFill="1" applyBorder="1" applyAlignment="1">
      <alignment vertical="center"/>
      <protection/>
    </xf>
    <xf numFmtId="3" fontId="12" fillId="38" borderId="43" xfId="57" applyNumberFormat="1" applyFont="1" applyFill="1" applyBorder="1" applyAlignment="1">
      <alignment vertical="center"/>
      <protection/>
    </xf>
    <xf numFmtId="10" fontId="12" fillId="38" borderId="41" xfId="57" applyNumberFormat="1" applyFont="1" applyFill="1" applyBorder="1" applyAlignment="1">
      <alignment vertical="center"/>
      <protection/>
    </xf>
    <xf numFmtId="10" fontId="12" fillId="38" borderId="41" xfId="57" applyNumberFormat="1" applyFont="1" applyFill="1" applyBorder="1" applyAlignment="1">
      <alignment horizontal="right" vertical="center"/>
      <protection/>
    </xf>
    <xf numFmtId="0" fontId="12" fillId="38" borderId="76" xfId="57" applyFont="1" applyFill="1" applyBorder="1" applyAlignment="1">
      <alignment vertical="center"/>
      <protection/>
    </xf>
    <xf numFmtId="10" fontId="28" fillId="36" borderId="148" xfId="57" applyNumberFormat="1" applyFont="1" applyFill="1" applyBorder="1" applyAlignment="1">
      <alignment horizontal="right" vertical="center"/>
      <protection/>
    </xf>
    <xf numFmtId="3" fontId="28" fillId="36" borderId="80" xfId="57" applyNumberFormat="1" applyFont="1" applyFill="1" applyBorder="1" applyAlignment="1">
      <alignment vertical="center"/>
      <protection/>
    </xf>
    <xf numFmtId="3" fontId="28" fillId="36" borderId="79" xfId="57" applyNumberFormat="1" applyFont="1" applyFill="1" applyBorder="1" applyAlignment="1">
      <alignment vertical="center"/>
      <protection/>
    </xf>
    <xf numFmtId="3" fontId="28" fillId="36" borderId="84" xfId="57" applyNumberFormat="1" applyFont="1" applyFill="1" applyBorder="1" applyAlignment="1">
      <alignment vertical="center"/>
      <protection/>
    </xf>
    <xf numFmtId="165" fontId="28" fillId="36" borderId="149" xfId="57" applyNumberFormat="1" applyFont="1" applyFill="1" applyBorder="1" applyAlignment="1">
      <alignment vertical="center"/>
      <protection/>
    </xf>
    <xf numFmtId="0" fontId="28" fillId="36" borderId="85" xfId="57" applyNumberFormat="1" applyFont="1" applyFill="1" applyBorder="1" applyAlignment="1">
      <alignment vertical="center"/>
      <protection/>
    </xf>
    <xf numFmtId="10" fontId="29" fillId="36" borderId="126" xfId="57" applyNumberFormat="1" applyFont="1" applyFill="1" applyBorder="1" applyAlignment="1">
      <alignment horizontal="right" vertical="center"/>
      <protection/>
    </xf>
    <xf numFmtId="3" fontId="29" fillId="36" borderId="144" xfId="57" applyNumberFormat="1" applyFont="1" applyFill="1" applyBorder="1" applyAlignment="1">
      <alignment vertical="center"/>
      <protection/>
    </xf>
    <xf numFmtId="3" fontId="29" fillId="36" borderId="143" xfId="57" applyNumberFormat="1" applyFont="1" applyFill="1" applyBorder="1" applyAlignment="1">
      <alignment vertical="center"/>
      <protection/>
    </xf>
    <xf numFmtId="3" fontId="29" fillId="36" borderId="0" xfId="57" applyNumberFormat="1" applyFont="1" applyFill="1" applyBorder="1" applyAlignment="1">
      <alignment vertical="center"/>
      <protection/>
    </xf>
    <xf numFmtId="3" fontId="29" fillId="36" borderId="145" xfId="57" applyNumberFormat="1" applyFont="1" applyFill="1" applyBorder="1" applyAlignment="1">
      <alignment vertical="center"/>
      <protection/>
    </xf>
    <xf numFmtId="0" fontId="29" fillId="36" borderId="147" xfId="57" applyNumberFormat="1" applyFont="1" applyFill="1" applyBorder="1" applyAlignment="1">
      <alignment vertical="center"/>
      <protection/>
    </xf>
    <xf numFmtId="0" fontId="5" fillId="0" borderId="0" xfId="57" applyFont="1" applyFill="1" applyAlignment="1">
      <alignment vertical="center"/>
      <protection/>
    </xf>
    <xf numFmtId="10" fontId="12" fillId="38" borderId="105" xfId="57" applyNumberFormat="1" applyFont="1" applyFill="1" applyBorder="1" applyAlignment="1">
      <alignment horizontal="right" vertical="center"/>
      <protection/>
    </xf>
    <xf numFmtId="3" fontId="12" fillId="38" borderId="106" xfId="57" applyNumberFormat="1" applyFont="1" applyFill="1" applyBorder="1" applyAlignment="1">
      <alignment vertical="center"/>
      <protection/>
    </xf>
    <xf numFmtId="3" fontId="12" fillId="38" borderId="107" xfId="57" applyNumberFormat="1" applyFont="1" applyFill="1" applyBorder="1" applyAlignment="1">
      <alignment vertical="center"/>
      <protection/>
    </xf>
    <xf numFmtId="3" fontId="12" fillId="38" borderId="108" xfId="57" applyNumberFormat="1" applyFont="1" applyFill="1" applyBorder="1" applyAlignment="1">
      <alignment vertical="center"/>
      <protection/>
    </xf>
    <xf numFmtId="10" fontId="12" fillId="38" borderId="109" xfId="57" applyNumberFormat="1" applyFont="1" applyFill="1" applyBorder="1" applyAlignment="1">
      <alignment vertical="center"/>
      <protection/>
    </xf>
    <xf numFmtId="0" fontId="12" fillId="38" borderId="110" xfId="57" applyFont="1" applyFill="1" applyBorder="1" applyAlignment="1">
      <alignment vertical="center"/>
      <protection/>
    </xf>
    <xf numFmtId="165" fontId="29" fillId="36" borderId="146" xfId="57" applyNumberFormat="1" applyFont="1" applyFill="1" applyBorder="1" applyAlignment="1">
      <alignment vertical="center"/>
      <protection/>
    </xf>
    <xf numFmtId="0" fontId="38" fillId="0" borderId="0" xfId="56" applyFont="1" applyFill="1">
      <alignment/>
      <protection/>
    </xf>
    <xf numFmtId="0" fontId="39" fillId="0" borderId="0" xfId="56" applyFont="1" applyFill="1">
      <alignment/>
      <protection/>
    </xf>
    <xf numFmtId="0" fontId="111" fillId="3" borderId="36" xfId="56" applyFont="1" applyFill="1" applyBorder="1">
      <alignment/>
      <protection/>
    </xf>
    <xf numFmtId="0" fontId="112" fillId="3" borderId="35" xfId="56" applyFont="1" applyFill="1" applyBorder="1">
      <alignment/>
      <protection/>
    </xf>
    <xf numFmtId="0" fontId="113" fillId="3" borderId="18" xfId="56" applyFont="1" applyFill="1" applyBorder="1">
      <alignment/>
      <protection/>
    </xf>
    <xf numFmtId="0" fontId="112" fillId="3" borderId="17" xfId="56" applyFont="1" applyFill="1" applyBorder="1">
      <alignment/>
      <protection/>
    </xf>
    <xf numFmtId="0" fontId="114" fillId="3" borderId="18" xfId="56" applyFont="1" applyFill="1" applyBorder="1">
      <alignment/>
      <protection/>
    </xf>
    <xf numFmtId="0" fontId="115" fillId="3" borderId="18" xfId="56" applyFont="1" applyFill="1" applyBorder="1">
      <alignment/>
      <protection/>
    </xf>
    <xf numFmtId="0" fontId="111" fillId="3" borderId="18" xfId="56" applyFont="1" applyFill="1" applyBorder="1">
      <alignment/>
      <protection/>
    </xf>
    <xf numFmtId="0" fontId="111" fillId="3" borderId="150" xfId="56" applyFont="1" applyFill="1" applyBorder="1">
      <alignment/>
      <protection/>
    </xf>
    <xf numFmtId="0" fontId="112" fillId="3" borderId="75" xfId="56" applyFont="1" applyFill="1" applyBorder="1">
      <alignment/>
      <protection/>
    </xf>
    <xf numFmtId="17" fontId="39" fillId="0" borderId="0" xfId="56" applyNumberFormat="1" applyFont="1" applyFill="1">
      <alignment/>
      <protection/>
    </xf>
    <xf numFmtId="0" fontId="39" fillId="39" borderId="14" xfId="56" applyFont="1" applyFill="1" applyBorder="1">
      <alignment/>
      <protection/>
    </xf>
    <xf numFmtId="0" fontId="39" fillId="39" borderId="13" xfId="56" applyFont="1" applyFill="1" applyBorder="1">
      <alignment/>
      <protection/>
    </xf>
    <xf numFmtId="0" fontId="44" fillId="36" borderId="151" xfId="56" applyFont="1" applyFill="1" applyBorder="1">
      <alignment/>
      <protection/>
    </xf>
    <xf numFmtId="0" fontId="45" fillId="36" borderId="152" xfId="45" applyFont="1" applyFill="1" applyBorder="1" applyAlignment="1" applyProtection="1">
      <alignment horizontal="left" indent="1"/>
      <protection/>
    </xf>
    <xf numFmtId="0" fontId="44" fillId="3" borderId="153" xfId="56" applyFont="1" applyFill="1" applyBorder="1">
      <alignment/>
      <protection/>
    </xf>
    <xf numFmtId="0" fontId="45" fillId="3" borderId="111" xfId="45" applyFont="1" applyFill="1" applyBorder="1" applyAlignment="1" applyProtection="1">
      <alignment horizontal="left" indent="1"/>
      <protection/>
    </xf>
    <xf numFmtId="0" fontId="44" fillId="36" borderId="153" xfId="56" applyFont="1" applyFill="1" applyBorder="1">
      <alignment/>
      <protection/>
    </xf>
    <xf numFmtId="0" fontId="45" fillId="36" borderId="111" xfId="45" applyFont="1" applyFill="1" applyBorder="1" applyAlignment="1" applyProtection="1">
      <alignment horizontal="left" indent="1"/>
      <protection/>
    </xf>
    <xf numFmtId="0" fontId="45" fillId="36" borderId="91" xfId="45" applyFont="1" applyFill="1" applyBorder="1" applyAlignment="1" applyProtection="1">
      <alignment horizontal="left" indent="1"/>
      <protection/>
    </xf>
    <xf numFmtId="0" fontId="116" fillId="7" borderId="154" xfId="59" applyFont="1" applyFill="1" applyBorder="1">
      <alignment/>
      <protection/>
    </xf>
    <xf numFmtId="0" fontId="116" fillId="7" borderId="0" xfId="59" applyFont="1" applyFill="1">
      <alignment/>
      <protection/>
    </xf>
    <xf numFmtId="0" fontId="117" fillId="7" borderId="155" xfId="59" applyFont="1" applyFill="1" applyBorder="1" applyAlignment="1">
      <alignment/>
      <protection/>
    </xf>
    <xf numFmtId="0" fontId="118" fillId="7" borderId="142" xfId="59" applyFont="1" applyFill="1" applyBorder="1" applyAlignment="1">
      <alignment/>
      <protection/>
    </xf>
    <xf numFmtId="0" fontId="119" fillId="7" borderId="155" xfId="59" applyFont="1" applyFill="1" applyBorder="1" applyAlignment="1">
      <alignment/>
      <protection/>
    </xf>
    <xf numFmtId="0" fontId="120" fillId="7" borderId="142" xfId="59" applyFont="1" applyFill="1" applyBorder="1" applyAlignment="1">
      <alignment/>
      <protection/>
    </xf>
    <xf numFmtId="37" fontId="121" fillId="7" borderId="0" xfId="61" applyFont="1" applyFill="1">
      <alignment/>
      <protection/>
    </xf>
    <xf numFmtId="37" fontId="122" fillId="7" borderId="0" xfId="61" applyFont="1" applyFill="1">
      <alignment/>
      <protection/>
    </xf>
    <xf numFmtId="37" fontId="123" fillId="7" borderId="0" xfId="61" applyFont="1" applyFill="1" applyAlignment="1">
      <alignment horizontal="left" indent="1"/>
      <protection/>
    </xf>
    <xf numFmtId="37" fontId="124" fillId="7" borderId="0" xfId="61" applyFont="1" applyFill="1">
      <alignment/>
      <protection/>
    </xf>
    <xf numFmtId="37" fontId="3" fillId="0" borderId="18" xfId="60" applyFont="1" applyFill="1" applyBorder="1" applyProtection="1">
      <alignment/>
      <protection/>
    </xf>
    <xf numFmtId="0" fontId="45" fillId="0" borderId="111" xfId="45" applyFont="1" applyFill="1" applyBorder="1" applyAlignment="1" applyProtection="1">
      <alignment horizontal="left" indent="1"/>
      <protection/>
    </xf>
    <xf numFmtId="0" fontId="45" fillId="0" borderId="156" xfId="45" applyFont="1" applyFill="1" applyBorder="1" applyAlignment="1" applyProtection="1">
      <alignment horizontal="left" indent="1"/>
      <protection/>
    </xf>
    <xf numFmtId="0" fontId="29" fillId="36" borderId="79" xfId="57" applyNumberFormat="1" applyFont="1" applyFill="1" applyBorder="1" applyAlignment="1">
      <alignment vertical="center"/>
      <protection/>
    </xf>
    <xf numFmtId="0" fontId="6" fillId="0" borderId="157" xfId="57" applyFont="1" applyFill="1" applyBorder="1">
      <alignment/>
      <protection/>
    </xf>
    <xf numFmtId="0" fontId="6" fillId="0" borderId="158" xfId="57" applyFont="1" applyFill="1" applyBorder="1">
      <alignment/>
      <protection/>
    </xf>
    <xf numFmtId="0" fontId="6" fillId="0" borderId="159" xfId="57" applyFont="1" applyFill="1" applyBorder="1">
      <alignment/>
      <protection/>
    </xf>
    <xf numFmtId="0" fontId="5" fillId="3" borderId="0" xfId="57" applyFont="1" applyFill="1">
      <alignment/>
      <protection/>
    </xf>
    <xf numFmtId="0" fontId="3" fillId="3" borderId="0" xfId="57" applyFont="1" applyFill="1">
      <alignment/>
      <protection/>
    </xf>
    <xf numFmtId="49" fontId="13" fillId="35" borderId="160" xfId="57" applyNumberFormat="1" applyFont="1" applyFill="1" applyBorder="1" applyAlignment="1">
      <alignment horizontal="center" vertical="center" wrapText="1"/>
      <protection/>
    </xf>
    <xf numFmtId="37" fontId="125" fillId="7" borderId="0" xfId="61" applyFont="1" applyFill="1" applyAlignment="1">
      <alignment horizontal="left" indent="1"/>
      <protection/>
    </xf>
    <xf numFmtId="37" fontId="126" fillId="7" borderId="0" xfId="61" applyFont="1" applyFill="1">
      <alignment/>
      <protection/>
    </xf>
    <xf numFmtId="0" fontId="42" fillId="4" borderId="161" xfId="58" applyFont="1" applyFill="1" applyBorder="1">
      <alignment/>
      <protection/>
    </xf>
    <xf numFmtId="0" fontId="43" fillId="4" borderId="162" xfId="45" applyFont="1" applyFill="1" applyBorder="1" applyAlignment="1" applyProtection="1">
      <alignment horizontal="left" indent="1"/>
      <protection/>
    </xf>
    <xf numFmtId="0" fontId="45" fillId="3" borderId="163" xfId="45" applyFont="1" applyFill="1" applyBorder="1" applyAlignment="1" applyProtection="1">
      <alignment horizontal="left" indent="1"/>
      <protection/>
    </xf>
    <xf numFmtId="0" fontId="127" fillId="0" borderId="0" xfId="56" applyFont="1" applyFill="1">
      <alignment/>
      <protection/>
    </xf>
    <xf numFmtId="0" fontId="128" fillId="0" borderId="0" xfId="56" applyFont="1" applyFill="1">
      <alignment/>
      <protection/>
    </xf>
    <xf numFmtId="0" fontId="129" fillId="0" borderId="0" xfId="56" applyFont="1" applyFill="1">
      <alignment/>
      <protection/>
    </xf>
    <xf numFmtId="0" fontId="130" fillId="0" borderId="0" xfId="56" applyFont="1" applyFill="1">
      <alignment/>
      <protection/>
    </xf>
    <xf numFmtId="0" fontId="131" fillId="0" borderId="0" xfId="45" applyFont="1" applyFill="1" applyAlignment="1" applyProtection="1">
      <alignment/>
      <protection/>
    </xf>
    <xf numFmtId="37" fontId="48" fillId="0" borderId="0" xfId="60" applyFont="1">
      <alignment/>
      <protection/>
    </xf>
    <xf numFmtId="1" fontId="6" fillId="0" borderId="0" xfId="64" applyNumberFormat="1" applyFont="1" applyAlignment="1">
      <alignment horizontal="center" vertical="center" wrapText="1"/>
      <protection/>
    </xf>
    <xf numFmtId="10" fontId="14" fillId="38" borderId="114" xfId="57" applyNumberFormat="1" applyFont="1" applyFill="1" applyBorder="1" applyAlignment="1">
      <alignment horizontal="right"/>
      <protection/>
    </xf>
    <xf numFmtId="0" fontId="132" fillId="33" borderId="0" xfId="0" applyFont="1" applyFill="1" applyAlignment="1">
      <alignment vertical="center"/>
    </xf>
    <xf numFmtId="3" fontId="6" fillId="36" borderId="164" xfId="60" applyNumberFormat="1" applyFont="1" applyFill="1" applyBorder="1">
      <alignment/>
      <protection/>
    </xf>
    <xf numFmtId="3" fontId="6" fillId="36" borderId="0" xfId="60" applyNumberFormat="1" applyFont="1" applyFill="1" applyBorder="1">
      <alignment/>
      <protection/>
    </xf>
    <xf numFmtId="3" fontId="6" fillId="36" borderId="25" xfId="60" applyNumberFormat="1" applyFont="1" applyFill="1" applyBorder="1">
      <alignment/>
      <protection/>
    </xf>
    <xf numFmtId="37" fontId="6" fillId="36" borderId="25" xfId="60" applyFont="1" applyFill="1" applyBorder="1" applyAlignment="1" applyProtection="1">
      <alignment horizontal="right"/>
      <protection/>
    </xf>
    <xf numFmtId="3" fontId="6" fillId="36" borderId="0" xfId="60" applyNumberFormat="1" applyFont="1" applyFill="1" applyBorder="1" applyAlignment="1">
      <alignment horizontal="right"/>
      <protection/>
    </xf>
    <xf numFmtId="3" fontId="6" fillId="36" borderId="20" xfId="60" applyNumberFormat="1" applyFont="1" applyFill="1" applyBorder="1" applyAlignment="1">
      <alignment horizontal="right"/>
      <protection/>
    </xf>
    <xf numFmtId="37" fontId="3" fillId="36" borderId="25" xfId="60" applyFont="1" applyFill="1" applyBorder="1" applyAlignment="1" applyProtection="1">
      <alignment horizontal="right"/>
      <protection/>
    </xf>
    <xf numFmtId="2" fontId="6" fillId="36" borderId="20" xfId="60" applyNumberFormat="1" applyFont="1" applyFill="1" applyBorder="1" applyProtection="1">
      <alignment/>
      <protection/>
    </xf>
    <xf numFmtId="2" fontId="6" fillId="36" borderId="0" xfId="60" applyNumberFormat="1" applyFont="1" applyFill="1" applyBorder="1" applyProtection="1">
      <alignment/>
      <protection/>
    </xf>
    <xf numFmtId="2" fontId="6" fillId="36" borderId="11" xfId="60" applyNumberFormat="1" applyFont="1" applyFill="1" applyBorder="1" applyAlignment="1" applyProtection="1">
      <alignment horizontal="center"/>
      <protection/>
    </xf>
    <xf numFmtId="37" fontId="133" fillId="0" borderId="0" xfId="60" applyFont="1">
      <alignment/>
      <protection/>
    </xf>
    <xf numFmtId="10" fontId="29" fillId="36" borderId="155" xfId="57" applyNumberFormat="1" applyFont="1" applyFill="1" applyBorder="1" applyAlignment="1">
      <alignment horizontal="right" vertical="center"/>
      <protection/>
    </xf>
    <xf numFmtId="10" fontId="12" fillId="38" borderId="116" xfId="57" applyNumberFormat="1" applyFont="1" applyFill="1" applyBorder="1" applyAlignment="1">
      <alignment horizontal="right" vertical="center"/>
      <protection/>
    </xf>
    <xf numFmtId="10" fontId="3" fillId="0" borderId="65" xfId="57" applyNumberFormat="1" applyFont="1" applyFill="1" applyBorder="1" applyAlignment="1">
      <alignment horizontal="right"/>
      <protection/>
    </xf>
    <xf numFmtId="10" fontId="3" fillId="0" borderId="44" xfId="57" applyNumberFormat="1" applyFont="1" applyFill="1" applyBorder="1" applyAlignment="1">
      <alignment horizontal="right"/>
      <protection/>
    </xf>
    <xf numFmtId="10" fontId="12" fillId="38" borderId="107" xfId="57" applyNumberFormat="1" applyFont="1" applyFill="1" applyBorder="1" applyAlignment="1">
      <alignment horizontal="right" vertical="center"/>
      <protection/>
    </xf>
    <xf numFmtId="3" fontId="29" fillId="36" borderId="165" xfId="57" applyNumberFormat="1" applyFont="1" applyFill="1" applyBorder="1" applyAlignment="1">
      <alignment vertical="center"/>
      <protection/>
    </xf>
    <xf numFmtId="3" fontId="12" fillId="38" borderId="166" xfId="57" applyNumberFormat="1" applyFont="1" applyFill="1" applyBorder="1" applyAlignment="1">
      <alignment vertical="center"/>
      <protection/>
    </xf>
    <xf numFmtId="3" fontId="3" fillId="0" borderId="153" xfId="57" applyNumberFormat="1" applyFont="1" applyFill="1" applyBorder="1">
      <alignment/>
      <protection/>
    </xf>
    <xf numFmtId="3" fontId="3" fillId="0" borderId="167" xfId="57" applyNumberFormat="1" applyFont="1" applyFill="1" applyBorder="1">
      <alignment/>
      <protection/>
    </xf>
    <xf numFmtId="3" fontId="12" fillId="38" borderId="33" xfId="57" applyNumberFormat="1" applyFont="1" applyFill="1" applyBorder="1" applyAlignment="1">
      <alignment vertical="center"/>
      <protection/>
    </xf>
    <xf numFmtId="37" fontId="134" fillId="0" borderId="0" xfId="60" applyFont="1">
      <alignment/>
      <protection/>
    </xf>
    <xf numFmtId="37" fontId="13" fillId="35" borderId="105" xfId="60" applyFont="1" applyFill="1" applyBorder="1" applyAlignment="1" applyProtection="1">
      <alignment horizontal="center"/>
      <protection/>
    </xf>
    <xf numFmtId="37" fontId="3" fillId="0" borderId="126" xfId="60" applyFont="1" applyFill="1" applyBorder="1" applyProtection="1">
      <alignment/>
      <protection/>
    </xf>
    <xf numFmtId="37" fontId="3" fillId="0" borderId="168" xfId="60" applyFont="1" applyFill="1" applyBorder="1" applyProtection="1">
      <alignment/>
      <protection/>
    </xf>
    <xf numFmtId="3" fontId="3" fillId="0" borderId="126" xfId="60" applyNumberFormat="1" applyFont="1" applyFill="1" applyBorder="1" applyAlignment="1">
      <alignment horizontal="right"/>
      <protection/>
    </xf>
    <xf numFmtId="3" fontId="3" fillId="0" borderId="169" xfId="60" applyNumberFormat="1" applyFont="1" applyFill="1" applyBorder="1" applyAlignment="1">
      <alignment horizontal="right"/>
      <protection/>
    </xf>
    <xf numFmtId="2" fontId="6" fillId="0" borderId="169" xfId="60" applyNumberFormat="1" applyFont="1" applyFill="1" applyBorder="1" applyAlignment="1" applyProtection="1">
      <alignment horizontal="right" indent="1"/>
      <protection/>
    </xf>
    <xf numFmtId="2" fontId="6" fillId="0" borderId="126" xfId="60" applyNumberFormat="1" applyFont="1" applyFill="1" applyBorder="1" applyAlignment="1" applyProtection="1">
      <alignment horizontal="right" indent="1"/>
      <protection/>
    </xf>
    <xf numFmtId="2" fontId="6" fillId="0" borderId="86" xfId="60" applyNumberFormat="1" applyFont="1" applyFill="1" applyBorder="1" applyAlignment="1" applyProtection="1">
      <alignment horizontal="center"/>
      <protection/>
    </xf>
    <xf numFmtId="37" fontId="135" fillId="0" borderId="0" xfId="60" applyFont="1">
      <alignment/>
      <protection/>
    </xf>
    <xf numFmtId="165" fontId="29" fillId="36" borderId="155" xfId="57" applyNumberFormat="1" applyFont="1" applyFill="1" applyBorder="1" applyAlignment="1">
      <alignment vertical="center"/>
      <protection/>
    </xf>
    <xf numFmtId="10" fontId="12" fillId="38" borderId="116" xfId="57" applyNumberFormat="1" applyFont="1" applyFill="1" applyBorder="1" applyAlignment="1">
      <alignment vertical="center"/>
      <protection/>
    </xf>
    <xf numFmtId="10" fontId="3" fillId="0" borderId="65" xfId="57" applyNumberFormat="1" applyFont="1" applyFill="1" applyBorder="1">
      <alignment/>
      <protection/>
    </xf>
    <xf numFmtId="10" fontId="3" fillId="0" borderId="44" xfId="57" applyNumberFormat="1" applyFont="1" applyFill="1" applyBorder="1">
      <alignment/>
      <protection/>
    </xf>
    <xf numFmtId="10" fontId="12" fillId="38" borderId="107" xfId="57" applyNumberFormat="1" applyFont="1" applyFill="1" applyBorder="1" applyAlignment="1">
      <alignment vertical="center"/>
      <protection/>
    </xf>
    <xf numFmtId="37" fontId="6" fillId="14" borderId="30" xfId="60" applyFont="1" applyFill="1" applyBorder="1" applyProtection="1">
      <alignment/>
      <protection/>
    </xf>
    <xf numFmtId="37" fontId="6" fillId="14" borderId="15" xfId="60" applyFont="1" applyFill="1" applyBorder="1" applyProtection="1">
      <alignment/>
      <protection/>
    </xf>
    <xf numFmtId="37" fontId="6" fillId="14" borderId="24" xfId="60" applyFont="1" applyFill="1" applyBorder="1" applyProtection="1">
      <alignment/>
      <protection/>
    </xf>
    <xf numFmtId="3" fontId="6" fillId="14" borderId="15" xfId="60" applyNumberFormat="1" applyFont="1" applyFill="1" applyBorder="1" applyAlignment="1">
      <alignment horizontal="right"/>
      <protection/>
    </xf>
    <xf numFmtId="3" fontId="6" fillId="14" borderId="19" xfId="60" applyNumberFormat="1" applyFont="1" applyFill="1" applyBorder="1" applyAlignment="1">
      <alignment horizontal="right"/>
      <protection/>
    </xf>
    <xf numFmtId="37" fontId="3" fillId="14" borderId="24" xfId="60" applyFont="1" applyFill="1" applyBorder="1" applyProtection="1">
      <alignment/>
      <protection/>
    </xf>
    <xf numFmtId="2" fontId="6" fillId="14" borderId="19" xfId="60" applyNumberFormat="1" applyFont="1" applyFill="1" applyBorder="1" applyAlignment="1" applyProtection="1">
      <alignment horizontal="right" indent="1"/>
      <protection/>
    </xf>
    <xf numFmtId="2" fontId="6" fillId="14" borderId="15" xfId="60" applyNumberFormat="1" applyFont="1" applyFill="1" applyBorder="1" applyAlignment="1" applyProtection="1">
      <alignment horizontal="right" indent="1"/>
      <protection/>
    </xf>
    <xf numFmtId="2" fontId="6" fillId="14" borderId="10" xfId="60" applyNumberFormat="1" applyFont="1" applyFill="1" applyBorder="1" applyAlignment="1" applyProtection="1">
      <alignment horizontal="center"/>
      <protection/>
    </xf>
    <xf numFmtId="2" fontId="3" fillId="0" borderId="39" xfId="63" applyNumberFormat="1" applyFont="1" applyBorder="1">
      <alignment/>
      <protection/>
    </xf>
    <xf numFmtId="3" fontId="29" fillId="37" borderId="145" xfId="57" applyNumberFormat="1" applyFont="1" applyFill="1" applyBorder="1" applyAlignment="1">
      <alignment vertical="center"/>
      <protection/>
    </xf>
    <xf numFmtId="3" fontId="29" fillId="37" borderId="0" xfId="57" applyNumberFormat="1" applyFont="1" applyFill="1" applyBorder="1" applyAlignment="1">
      <alignment vertical="center"/>
      <protection/>
    </xf>
    <xf numFmtId="3" fontId="29" fillId="37" borderId="144" xfId="57" applyNumberFormat="1" applyFont="1" applyFill="1" applyBorder="1" applyAlignment="1">
      <alignment vertical="center"/>
      <protection/>
    </xf>
    <xf numFmtId="165" fontId="29" fillId="37" borderId="146" xfId="57" applyNumberFormat="1" applyFont="1" applyFill="1" applyBorder="1" applyAlignment="1">
      <alignment vertical="center"/>
      <protection/>
    </xf>
    <xf numFmtId="10" fontId="29" fillId="37" borderId="126" xfId="57" applyNumberFormat="1" applyFont="1" applyFill="1" applyBorder="1" applyAlignment="1">
      <alignment horizontal="right" vertical="center"/>
      <protection/>
    </xf>
    <xf numFmtId="3" fontId="12" fillId="0" borderId="170" xfId="57" applyNumberFormat="1" applyFont="1" applyFill="1" applyBorder="1">
      <alignment/>
      <protection/>
    </xf>
    <xf numFmtId="37" fontId="9" fillId="0" borderId="14" xfId="60" applyFont="1" applyFill="1" applyBorder="1" applyAlignment="1" applyProtection="1">
      <alignment horizontal="left"/>
      <protection/>
    </xf>
    <xf numFmtId="0" fontId="6" fillId="0" borderId="0" xfId="64" applyFont="1" applyAlignment="1">
      <alignment/>
      <protection/>
    </xf>
    <xf numFmtId="10" fontId="28" fillId="36" borderId="171" xfId="57" applyNumberFormat="1" applyFont="1" applyFill="1" applyBorder="1" applyAlignment="1">
      <alignment horizontal="right" vertical="center"/>
      <protection/>
    </xf>
    <xf numFmtId="3" fontId="3" fillId="0" borderId="36" xfId="60" applyNumberFormat="1" applyFont="1" applyFill="1" applyBorder="1" applyAlignment="1">
      <alignment horizontal="right"/>
      <protection/>
    </xf>
    <xf numFmtId="3" fontId="3" fillId="0" borderId="172" xfId="60" applyNumberFormat="1" applyFont="1" applyFill="1" applyBorder="1">
      <alignment/>
      <protection/>
    </xf>
    <xf numFmtId="3" fontId="3" fillId="0" borderId="172" xfId="60" applyNumberFormat="1" applyFont="1" applyFill="1" applyBorder="1" applyAlignment="1">
      <alignment horizontal="right"/>
      <protection/>
    </xf>
    <xf numFmtId="37" fontId="3" fillId="0" borderId="164" xfId="60" applyFont="1" applyFill="1" applyBorder="1" applyProtection="1">
      <alignment/>
      <protection/>
    </xf>
    <xf numFmtId="37" fontId="3" fillId="0" borderId="36" xfId="60" applyFont="1" applyFill="1" applyBorder="1" applyAlignment="1" applyProtection="1">
      <alignment horizontal="right"/>
      <protection/>
    </xf>
    <xf numFmtId="37" fontId="3" fillId="0" borderId="172" xfId="60" applyFont="1" applyFill="1" applyBorder="1" applyAlignment="1" applyProtection="1">
      <alignment horizontal="right"/>
      <protection/>
    </xf>
    <xf numFmtId="37" fontId="3" fillId="0" borderId="35" xfId="60" applyFont="1" applyFill="1" applyBorder="1" applyProtection="1">
      <alignment/>
      <protection/>
    </xf>
    <xf numFmtId="37" fontId="3" fillId="0" borderId="36" xfId="60" applyFont="1" applyFill="1" applyBorder="1" applyProtection="1">
      <alignment/>
      <protection/>
    </xf>
    <xf numFmtId="37" fontId="3" fillId="0" borderId="152" xfId="60" applyFont="1" applyFill="1" applyBorder="1" applyProtection="1">
      <alignment/>
      <protection/>
    </xf>
    <xf numFmtId="2" fontId="6" fillId="0" borderId="18" xfId="66" applyNumberFormat="1" applyFont="1" applyFill="1" applyBorder="1" applyAlignment="1" applyProtection="1">
      <alignment horizontal="right" indent="1"/>
      <protection/>
    </xf>
    <xf numFmtId="2" fontId="6" fillId="0" borderId="16" xfId="66" applyNumberFormat="1" applyFont="1" applyFill="1" applyBorder="1" applyAlignment="1" applyProtection="1">
      <alignment horizontal="center"/>
      <protection/>
    </xf>
    <xf numFmtId="2" fontId="6" fillId="36" borderId="0" xfId="66" applyNumberFormat="1" applyFont="1" applyFill="1" applyBorder="1" applyAlignment="1" applyProtection="1">
      <alignment horizontal="center"/>
      <protection/>
    </xf>
    <xf numFmtId="2" fontId="6" fillId="0" borderId="16" xfId="66" applyNumberFormat="1" applyFont="1" applyFill="1" applyBorder="1" applyAlignment="1" applyProtection="1">
      <alignment horizontal="right" indent="1"/>
      <protection/>
    </xf>
    <xf numFmtId="2" fontId="6" fillId="0" borderId="0" xfId="66" applyNumberFormat="1" applyFont="1" applyFill="1" applyBorder="1" applyAlignment="1" applyProtection="1">
      <alignment horizontal="center"/>
      <protection/>
    </xf>
    <xf numFmtId="2" fontId="6" fillId="0" borderId="18" xfId="66" applyNumberFormat="1" applyFont="1" applyFill="1" applyBorder="1" applyAlignment="1" applyProtection="1">
      <alignment horizontal="center"/>
      <protection/>
    </xf>
    <xf numFmtId="2" fontId="6" fillId="0" borderId="17" xfId="66" applyNumberFormat="1" applyFont="1" applyFill="1" applyBorder="1" applyAlignment="1" applyProtection="1">
      <alignment horizontal="center"/>
      <protection/>
    </xf>
    <xf numFmtId="2" fontId="6" fillId="0" borderId="126" xfId="66" applyNumberFormat="1" applyFont="1" applyFill="1" applyBorder="1" applyAlignment="1" applyProtection="1">
      <alignment horizontal="center"/>
      <protection/>
    </xf>
    <xf numFmtId="2" fontId="6" fillId="14" borderId="15" xfId="66" applyNumberFormat="1" applyFont="1" applyFill="1" applyBorder="1" applyAlignment="1" applyProtection="1">
      <alignment horizontal="center"/>
      <protection/>
    </xf>
    <xf numFmtId="2" fontId="6" fillId="34" borderId="15" xfId="66" applyNumberFormat="1" applyFont="1" applyFill="1" applyBorder="1" applyAlignment="1" applyProtection="1">
      <alignment horizontal="right" indent="1"/>
      <protection/>
    </xf>
    <xf numFmtId="0" fontId="3" fillId="0" borderId="70" xfId="64" applyNumberFormat="1" applyFont="1" applyBorder="1">
      <alignment/>
      <protection/>
    </xf>
    <xf numFmtId="3" fontId="3" fillId="0" borderId="67" xfId="64" applyNumberFormat="1" applyFont="1" applyBorder="1">
      <alignment/>
      <protection/>
    </xf>
    <xf numFmtId="3" fontId="3" fillId="0" borderId="112" xfId="64" applyNumberFormat="1" applyFont="1" applyBorder="1">
      <alignment/>
      <protection/>
    </xf>
    <xf numFmtId="10" fontId="3" fillId="0" borderId="112" xfId="64" applyNumberFormat="1" applyFont="1" applyBorder="1">
      <alignment/>
      <protection/>
    </xf>
    <xf numFmtId="3" fontId="3" fillId="0" borderId="69" xfId="64" applyNumberFormat="1" applyFont="1" applyBorder="1">
      <alignment/>
      <protection/>
    </xf>
    <xf numFmtId="10" fontId="3" fillId="0" borderId="113" xfId="64" applyNumberFormat="1" applyFont="1" applyBorder="1">
      <alignment/>
      <protection/>
    </xf>
    <xf numFmtId="10" fontId="3" fillId="0" borderId="111" xfId="64" applyNumberFormat="1" applyFont="1" applyBorder="1">
      <alignment/>
      <protection/>
    </xf>
    <xf numFmtId="37" fontId="34" fillId="40" borderId="0" xfId="46" applyNumberFormat="1" applyFont="1" applyFill="1" applyBorder="1" applyAlignment="1">
      <alignment horizontal="center"/>
    </xf>
    <xf numFmtId="37" fontId="136" fillId="40" borderId="173" xfId="46" applyNumberFormat="1" applyFont="1" applyFill="1" applyBorder="1" applyAlignment="1">
      <alignment/>
    </xf>
    <xf numFmtId="0" fontId="44" fillId="0" borderId="153" xfId="56" applyFont="1" applyFill="1" applyBorder="1">
      <alignment/>
      <protection/>
    </xf>
    <xf numFmtId="0" fontId="44" fillId="0" borderId="174" xfId="56" applyFont="1" applyFill="1" applyBorder="1">
      <alignment/>
      <protection/>
    </xf>
    <xf numFmtId="3" fontId="3" fillId="0" borderId="175" xfId="57" applyNumberFormat="1" applyFont="1" applyFill="1" applyBorder="1">
      <alignment/>
      <protection/>
    </xf>
    <xf numFmtId="37" fontId="47" fillId="40" borderId="176" xfId="46" applyNumberFormat="1" applyFont="1" applyFill="1" applyBorder="1" applyAlignment="1">
      <alignment/>
    </xf>
    <xf numFmtId="3" fontId="6" fillId="36" borderId="35" xfId="60" applyNumberFormat="1" applyFont="1" applyFill="1" applyBorder="1">
      <alignment/>
      <protection/>
    </xf>
    <xf numFmtId="3" fontId="6" fillId="36" borderId="17" xfId="60" applyNumberFormat="1" applyFont="1" applyFill="1" applyBorder="1">
      <alignment/>
      <protection/>
    </xf>
    <xf numFmtId="3" fontId="6" fillId="36" borderId="26" xfId="60" applyNumberFormat="1" applyFont="1" applyFill="1" applyBorder="1">
      <alignment/>
      <protection/>
    </xf>
    <xf numFmtId="37" fontId="6" fillId="36" borderId="26" xfId="60" applyFont="1" applyFill="1" applyBorder="1" applyAlignment="1" applyProtection="1">
      <alignment horizontal="right"/>
      <protection/>
    </xf>
    <xf numFmtId="3" fontId="6" fillId="36" borderId="17" xfId="60" applyNumberFormat="1" applyFont="1" applyFill="1" applyBorder="1" applyAlignment="1">
      <alignment horizontal="right"/>
      <protection/>
    </xf>
    <xf numFmtId="3" fontId="6" fillId="36" borderId="22" xfId="60" applyNumberFormat="1" applyFont="1" applyFill="1" applyBorder="1" applyAlignment="1">
      <alignment horizontal="right"/>
      <protection/>
    </xf>
    <xf numFmtId="37" fontId="3" fillId="36" borderId="26" xfId="60" applyFont="1" applyFill="1" applyBorder="1" applyAlignment="1" applyProtection="1">
      <alignment horizontal="right"/>
      <protection/>
    </xf>
    <xf numFmtId="2" fontId="6" fillId="36" borderId="17" xfId="66" applyNumberFormat="1" applyFont="1" applyFill="1" applyBorder="1" applyAlignment="1" applyProtection="1">
      <alignment horizontal="center"/>
      <protection/>
    </xf>
    <xf numFmtId="2" fontId="6" fillId="36" borderId="22" xfId="60" applyNumberFormat="1" applyFont="1" applyFill="1" applyBorder="1" applyProtection="1">
      <alignment/>
      <protection/>
    </xf>
    <xf numFmtId="2" fontId="6" fillId="36" borderId="17" xfId="60" applyNumberFormat="1" applyFont="1" applyFill="1" applyBorder="1" applyProtection="1">
      <alignment/>
      <protection/>
    </xf>
    <xf numFmtId="2" fontId="6" fillId="36" borderId="13" xfId="60" applyNumberFormat="1" applyFont="1" applyFill="1" applyBorder="1" applyAlignment="1" applyProtection="1">
      <alignment horizontal="center"/>
      <protection/>
    </xf>
    <xf numFmtId="1" fontId="14" fillId="0" borderId="0" xfId="64" applyNumberFormat="1" applyFont="1" applyAlignment="1">
      <alignment horizontal="center" vertical="center" wrapText="1"/>
      <protection/>
    </xf>
    <xf numFmtId="37" fontId="13" fillId="35" borderId="177" xfId="60" applyFont="1" applyFill="1" applyBorder="1" applyAlignment="1" applyProtection="1">
      <alignment horizontal="center"/>
      <protection/>
    </xf>
    <xf numFmtId="0" fontId="3" fillId="0" borderId="178" xfId="63" applyNumberFormat="1" applyFont="1" applyBorder="1" quotePrefix="1">
      <alignment/>
      <protection/>
    </xf>
    <xf numFmtId="3" fontId="3" fillId="0" borderId="69" xfId="63" applyNumberFormat="1" applyFont="1" applyBorder="1">
      <alignment/>
      <protection/>
    </xf>
    <xf numFmtId="3" fontId="3" fillId="0" borderId="112" xfId="63" applyNumberFormat="1" applyFont="1" applyBorder="1">
      <alignment/>
      <protection/>
    </xf>
    <xf numFmtId="10" fontId="3" fillId="0" borderId="65" xfId="63" applyNumberFormat="1" applyFont="1" applyBorder="1">
      <alignment/>
      <protection/>
    </xf>
    <xf numFmtId="2" fontId="3" fillId="0" borderId="113" xfId="63" applyNumberFormat="1" applyFont="1" applyBorder="1" applyAlignment="1">
      <alignment horizontal="right"/>
      <protection/>
    </xf>
    <xf numFmtId="2" fontId="3" fillId="0" borderId="113" xfId="63" applyNumberFormat="1" applyFont="1" applyBorder="1">
      <alignment/>
      <protection/>
    </xf>
    <xf numFmtId="0" fontId="40" fillId="39" borderId="179" xfId="56" applyFont="1" applyFill="1" applyBorder="1" applyAlignment="1">
      <alignment horizontal="center"/>
      <protection/>
    </xf>
    <xf numFmtId="0" fontId="40" fillId="39" borderId="180" xfId="56" applyFont="1" applyFill="1" applyBorder="1" applyAlignment="1">
      <alignment horizontal="center"/>
      <protection/>
    </xf>
    <xf numFmtId="0" fontId="137" fillId="39" borderId="18" xfId="56" applyFont="1" applyFill="1" applyBorder="1" applyAlignment="1">
      <alignment horizontal="center"/>
      <protection/>
    </xf>
    <xf numFmtId="0" fontId="137" fillId="39" borderId="17" xfId="56" applyFont="1" applyFill="1" applyBorder="1" applyAlignment="1">
      <alignment horizontal="center"/>
      <protection/>
    </xf>
    <xf numFmtId="0" fontId="41" fillId="39" borderId="18" xfId="56" applyFont="1" applyFill="1" applyBorder="1" applyAlignment="1">
      <alignment horizontal="center"/>
      <protection/>
    </xf>
    <xf numFmtId="0" fontId="41" fillId="39" borderId="17" xfId="56" applyFont="1" applyFill="1" applyBorder="1" applyAlignment="1">
      <alignment horizontal="center"/>
      <protection/>
    </xf>
    <xf numFmtId="37" fontId="138" fillId="37" borderId="181" xfId="45" applyNumberFormat="1" applyFont="1" applyFill="1" applyBorder="1" applyAlignment="1" applyProtection="1">
      <alignment horizontal="center"/>
      <protection/>
    </xf>
    <xf numFmtId="37" fontId="138" fillId="37" borderId="182" xfId="45" applyNumberFormat="1" applyFont="1" applyFill="1" applyBorder="1" applyAlignment="1" applyProtection="1">
      <alignment horizontal="center"/>
      <protection/>
    </xf>
    <xf numFmtId="37" fontId="18" fillId="35" borderId="36" xfId="60" applyFont="1" applyFill="1" applyBorder="1" applyAlignment="1">
      <alignment horizontal="center" vertical="center"/>
      <protection/>
    </xf>
    <xf numFmtId="37" fontId="18" fillId="35" borderId="164" xfId="60" applyFont="1" applyFill="1" applyBorder="1" applyAlignment="1">
      <alignment horizontal="center" vertical="center"/>
      <protection/>
    </xf>
    <xf numFmtId="37" fontId="18" fillId="35" borderId="18" xfId="60" applyFont="1" applyFill="1" applyBorder="1" applyAlignment="1">
      <alignment horizontal="center" vertical="center"/>
      <protection/>
    </xf>
    <xf numFmtId="37" fontId="18" fillId="35" borderId="0" xfId="60" applyFont="1" applyFill="1" applyBorder="1" applyAlignment="1">
      <alignment horizontal="center" vertical="center"/>
      <protection/>
    </xf>
    <xf numFmtId="37" fontId="18" fillId="35" borderId="36" xfId="60" applyFont="1" applyFill="1" applyBorder="1" applyAlignment="1" applyProtection="1">
      <alignment horizontal="center" vertical="center"/>
      <protection/>
    </xf>
    <xf numFmtId="37" fontId="18" fillId="35" borderId="164" xfId="60" applyFont="1" applyFill="1" applyBorder="1" applyAlignment="1" applyProtection="1">
      <alignment horizontal="center" vertical="center"/>
      <protection/>
    </xf>
    <xf numFmtId="37" fontId="18" fillId="35" borderId="35" xfId="60" applyFont="1" applyFill="1" applyBorder="1" applyAlignment="1" applyProtection="1">
      <alignment horizontal="center" vertical="center"/>
      <protection/>
    </xf>
    <xf numFmtId="37" fontId="23" fillId="40" borderId="0" xfId="45" applyNumberFormat="1" applyFont="1" applyFill="1" applyBorder="1" applyAlignment="1" applyProtection="1">
      <alignment horizontal="center"/>
      <protection/>
    </xf>
    <xf numFmtId="37" fontId="18" fillId="35" borderId="30" xfId="60" applyFont="1" applyFill="1" applyBorder="1" applyAlignment="1">
      <alignment horizontal="center" vertical="center"/>
      <protection/>
    </xf>
    <xf numFmtId="0" fontId="10" fillId="0" borderId="15" xfId="55" applyBorder="1" applyAlignment="1">
      <alignment horizontal="center" vertical="center"/>
      <protection/>
    </xf>
    <xf numFmtId="0" fontId="10" fillId="0" borderId="10" xfId="55" applyBorder="1" applyAlignment="1">
      <alignment horizontal="center" vertical="center"/>
      <protection/>
    </xf>
    <xf numFmtId="37" fontId="19" fillId="35" borderId="152" xfId="60" applyFont="1" applyFill="1" applyBorder="1" applyAlignment="1">
      <alignment horizontal="center" vertical="center"/>
      <protection/>
    </xf>
    <xf numFmtId="0" fontId="17" fillId="0" borderId="86" xfId="55" applyFont="1" applyBorder="1" applyAlignment="1">
      <alignment horizontal="center" vertical="center"/>
      <protection/>
    </xf>
    <xf numFmtId="37" fontId="21" fillId="35" borderId="36" xfId="60" applyFont="1" applyFill="1" applyBorder="1" applyAlignment="1">
      <alignment horizontal="center" vertical="center"/>
      <protection/>
    </xf>
    <xf numFmtId="37" fontId="21" fillId="35" borderId="164" xfId="60" applyFont="1" applyFill="1" applyBorder="1" applyAlignment="1">
      <alignment horizontal="center" vertical="center"/>
      <protection/>
    </xf>
    <xf numFmtId="37" fontId="21" fillId="35" borderId="35" xfId="60" applyFont="1" applyFill="1" applyBorder="1" applyAlignment="1">
      <alignment horizontal="center" vertical="center"/>
      <protection/>
    </xf>
    <xf numFmtId="37" fontId="21" fillId="35" borderId="18" xfId="60" applyFont="1" applyFill="1" applyBorder="1" applyAlignment="1">
      <alignment horizontal="center" vertical="center"/>
      <protection/>
    </xf>
    <xf numFmtId="37" fontId="21" fillId="35" borderId="0" xfId="60" applyFont="1" applyFill="1" applyBorder="1" applyAlignment="1">
      <alignment horizontal="center" vertical="center"/>
      <protection/>
    </xf>
    <xf numFmtId="37" fontId="21" fillId="35" borderId="17" xfId="60" applyFont="1" applyFill="1" applyBorder="1" applyAlignment="1">
      <alignment horizontal="center" vertical="center"/>
      <protection/>
    </xf>
    <xf numFmtId="37" fontId="14" fillId="0" borderId="18" xfId="60" applyFont="1" applyFill="1" applyBorder="1" applyAlignment="1" applyProtection="1">
      <alignment horizontal="center" vertical="center"/>
      <protection/>
    </xf>
    <xf numFmtId="37" fontId="15" fillId="0" borderId="18" xfId="60" applyFont="1" applyBorder="1">
      <alignment/>
      <protection/>
    </xf>
    <xf numFmtId="37" fontId="16" fillId="0" borderId="18" xfId="60" applyFont="1" applyBorder="1">
      <alignment/>
      <protection/>
    </xf>
    <xf numFmtId="37" fontId="15" fillId="0" borderId="23" xfId="60" applyFont="1" applyBorder="1">
      <alignment/>
      <protection/>
    </xf>
    <xf numFmtId="37" fontId="13" fillId="35" borderId="18" xfId="60" applyFont="1" applyFill="1" applyBorder="1" applyAlignment="1">
      <alignment horizontal="center"/>
      <protection/>
    </xf>
    <xf numFmtId="37" fontId="13" fillId="35" borderId="17" xfId="60" applyFont="1" applyFill="1" applyBorder="1" applyAlignment="1">
      <alignment horizontal="center"/>
      <protection/>
    </xf>
    <xf numFmtId="37" fontId="13" fillId="35" borderId="36" xfId="60" applyFont="1" applyFill="1" applyBorder="1" applyAlignment="1">
      <alignment horizontal="center" vertical="center"/>
      <protection/>
    </xf>
    <xf numFmtId="37" fontId="14" fillId="35" borderId="14" xfId="60" applyFont="1" applyFill="1" applyBorder="1" applyAlignment="1">
      <alignment horizontal="center" vertical="center"/>
      <protection/>
    </xf>
    <xf numFmtId="37" fontId="13" fillId="35" borderId="172" xfId="60" applyFont="1" applyFill="1" applyBorder="1" applyAlignment="1">
      <alignment horizontal="center" vertical="center" wrapText="1"/>
      <protection/>
    </xf>
    <xf numFmtId="37" fontId="14" fillId="35" borderId="12" xfId="60" applyFont="1" applyFill="1" applyBorder="1" applyAlignment="1">
      <alignment horizontal="center" vertical="center" wrapText="1"/>
      <protection/>
    </xf>
    <xf numFmtId="37" fontId="18" fillId="35" borderId="35" xfId="60" applyFont="1" applyFill="1" applyBorder="1" applyAlignment="1">
      <alignment horizontal="center" vertical="center"/>
      <protection/>
    </xf>
    <xf numFmtId="37" fontId="18" fillId="35" borderId="17" xfId="60" applyFont="1" applyFill="1" applyBorder="1" applyAlignment="1">
      <alignment horizontal="center" vertical="center"/>
      <protection/>
    </xf>
    <xf numFmtId="49" fontId="5" fillId="35" borderId="183" xfId="63" applyNumberFormat="1" applyFont="1" applyFill="1" applyBorder="1" applyAlignment="1">
      <alignment horizontal="center" vertical="center" wrapText="1"/>
      <protection/>
    </xf>
    <xf numFmtId="49" fontId="5" fillId="35" borderId="38" xfId="63" applyNumberFormat="1" applyFont="1" applyFill="1" applyBorder="1" applyAlignment="1">
      <alignment horizontal="center" vertical="center" wrapText="1"/>
      <protection/>
    </xf>
    <xf numFmtId="49" fontId="5" fillId="35" borderId="184" xfId="63" applyNumberFormat="1" applyFont="1" applyFill="1" applyBorder="1" applyAlignment="1">
      <alignment horizontal="center" vertical="center" wrapText="1"/>
      <protection/>
    </xf>
    <xf numFmtId="49" fontId="5" fillId="35" borderId="39" xfId="63" applyNumberFormat="1" applyFont="1" applyFill="1" applyBorder="1" applyAlignment="1">
      <alignment horizontal="center" vertical="center" wrapText="1"/>
      <protection/>
    </xf>
    <xf numFmtId="49" fontId="12" fillId="35" borderId="176" xfId="63" applyNumberFormat="1" applyFont="1" applyFill="1" applyBorder="1" applyAlignment="1">
      <alignment horizontal="center" vertical="center" wrapText="1"/>
      <protection/>
    </xf>
    <xf numFmtId="49" fontId="12" fillId="35" borderId="185" xfId="63" applyNumberFormat="1" applyFont="1" applyFill="1" applyBorder="1" applyAlignment="1">
      <alignment horizontal="center" vertical="center" wrapText="1"/>
      <protection/>
    </xf>
    <xf numFmtId="49" fontId="12" fillId="35" borderId="186" xfId="63" applyNumberFormat="1" applyFont="1" applyFill="1" applyBorder="1" applyAlignment="1">
      <alignment horizontal="center" vertical="center" wrapText="1"/>
      <protection/>
    </xf>
    <xf numFmtId="37" fontId="27" fillId="40" borderId="176" xfId="45" applyNumberFormat="1" applyFont="1" applyFill="1" applyBorder="1" applyAlignment="1" applyProtection="1">
      <alignment horizontal="center"/>
      <protection/>
    </xf>
    <xf numFmtId="37" fontId="27" fillId="40" borderId="185" xfId="45" applyNumberFormat="1" applyFont="1" applyFill="1" applyBorder="1" applyAlignment="1" applyProtection="1">
      <alignment horizontal="center"/>
      <protection/>
    </xf>
    <xf numFmtId="37" fontId="27" fillId="40" borderId="173" xfId="45" applyNumberFormat="1" applyFont="1" applyFill="1" applyBorder="1" applyAlignment="1" applyProtection="1">
      <alignment horizontal="center"/>
      <protection/>
    </xf>
    <xf numFmtId="0" fontId="5" fillId="35" borderId="176" xfId="63" applyFont="1" applyFill="1" applyBorder="1" applyAlignment="1">
      <alignment horizontal="center"/>
      <protection/>
    </xf>
    <xf numFmtId="0" fontId="5" fillId="35" borderId="185" xfId="63" applyFont="1" applyFill="1" applyBorder="1" applyAlignment="1">
      <alignment horizontal="center"/>
      <protection/>
    </xf>
    <xf numFmtId="0" fontId="5" fillId="35" borderId="25" xfId="63" applyFont="1" applyFill="1" applyBorder="1" applyAlignment="1">
      <alignment horizontal="center"/>
      <protection/>
    </xf>
    <xf numFmtId="0" fontId="5" fillId="35" borderId="187" xfId="63" applyFont="1" applyFill="1" applyBorder="1" applyAlignment="1">
      <alignment horizontal="center"/>
      <protection/>
    </xf>
    <xf numFmtId="0" fontId="5" fillId="35" borderId="173" xfId="63" applyFont="1" applyFill="1" applyBorder="1" applyAlignment="1">
      <alignment horizontal="center"/>
      <protection/>
    </xf>
    <xf numFmtId="0" fontId="21" fillId="35" borderId="188" xfId="63" applyFont="1" applyFill="1" applyBorder="1" applyAlignment="1">
      <alignment horizontal="center" vertical="center"/>
      <protection/>
    </xf>
    <xf numFmtId="0" fontId="21" fillId="35" borderId="25" xfId="63" applyFont="1" applyFill="1" applyBorder="1" applyAlignment="1">
      <alignment horizontal="center" vertical="center"/>
      <protection/>
    </xf>
    <xf numFmtId="0" fontId="21" fillId="35" borderId="187" xfId="63" applyFont="1" applyFill="1" applyBorder="1" applyAlignment="1">
      <alignment horizontal="center" vertical="center"/>
      <protection/>
    </xf>
    <xf numFmtId="0" fontId="18" fillId="35" borderId="40" xfId="63" applyFont="1" applyFill="1" applyBorder="1" applyAlignment="1">
      <alignment horizontal="center" vertical="center"/>
      <protection/>
    </xf>
    <xf numFmtId="0" fontId="18" fillId="35" borderId="20" xfId="63" applyFont="1" applyFill="1" applyBorder="1" applyAlignment="1">
      <alignment horizontal="center" vertical="center"/>
      <protection/>
    </xf>
    <xf numFmtId="0" fontId="18" fillId="35" borderId="189" xfId="63" applyFont="1" applyFill="1" applyBorder="1" applyAlignment="1">
      <alignment horizontal="center" vertical="center"/>
      <protection/>
    </xf>
    <xf numFmtId="1" fontId="5" fillId="35" borderId="188" xfId="63" applyNumberFormat="1" applyFont="1" applyFill="1" applyBorder="1" applyAlignment="1">
      <alignment horizontal="center" vertical="center" wrapText="1"/>
      <protection/>
    </xf>
    <xf numFmtId="1" fontId="5" fillId="35" borderId="190" xfId="63" applyNumberFormat="1" applyFont="1" applyFill="1" applyBorder="1" applyAlignment="1">
      <alignment horizontal="center" vertical="center" wrapText="1"/>
      <protection/>
    </xf>
    <xf numFmtId="1" fontId="5" fillId="35" borderId="40" xfId="63" applyNumberFormat="1" applyFont="1" applyFill="1" applyBorder="1" applyAlignment="1">
      <alignment horizontal="center" vertical="center" wrapText="1"/>
      <protection/>
    </xf>
    <xf numFmtId="49" fontId="13" fillId="35" borderId="45" xfId="57" applyNumberFormat="1" applyFont="1" applyFill="1" applyBorder="1" applyAlignment="1">
      <alignment horizontal="center" vertical="center" wrapText="1"/>
      <protection/>
    </xf>
    <xf numFmtId="49" fontId="13" fillId="35" borderId="157" xfId="57" applyNumberFormat="1" applyFont="1" applyFill="1" applyBorder="1" applyAlignment="1">
      <alignment horizontal="center" vertical="center" wrapText="1"/>
      <protection/>
    </xf>
    <xf numFmtId="49" fontId="13" fillId="35" borderId="191" xfId="57" applyNumberFormat="1" applyFont="1" applyFill="1" applyBorder="1" applyAlignment="1">
      <alignment horizontal="center" vertical="center" wrapText="1"/>
      <protection/>
    </xf>
    <xf numFmtId="49" fontId="13" fillId="35" borderId="192" xfId="57" applyNumberFormat="1" applyFont="1" applyFill="1" applyBorder="1" applyAlignment="1">
      <alignment horizontal="center" vertical="center" wrapText="1"/>
      <protection/>
    </xf>
    <xf numFmtId="49" fontId="18" fillId="35" borderId="193" xfId="57" applyNumberFormat="1" applyFont="1" applyFill="1" applyBorder="1" applyAlignment="1">
      <alignment horizontal="center" vertical="center" wrapText="1"/>
      <protection/>
    </xf>
    <xf numFmtId="0" fontId="31" fillId="0" borderId="170" xfId="57" applyFont="1" applyBorder="1" applyAlignment="1">
      <alignment horizontal="center" vertical="center" wrapText="1"/>
      <protection/>
    </xf>
    <xf numFmtId="49" fontId="13" fillId="35" borderId="194" xfId="57" applyNumberFormat="1" applyFont="1" applyFill="1" applyBorder="1" applyAlignment="1">
      <alignment horizontal="center" vertical="center" wrapText="1"/>
      <protection/>
    </xf>
    <xf numFmtId="49" fontId="13" fillId="35" borderId="195" xfId="57" applyNumberFormat="1" applyFont="1" applyFill="1" applyBorder="1" applyAlignment="1">
      <alignment horizontal="center" vertical="center" wrapText="1"/>
      <protection/>
    </xf>
    <xf numFmtId="37" fontId="34" fillId="40" borderId="176" xfId="46" applyNumberFormat="1" applyFont="1" applyFill="1" applyBorder="1" applyAlignment="1">
      <alignment horizontal="center"/>
    </xf>
    <xf numFmtId="37" fontId="34" fillId="40" borderId="173" xfId="46" applyNumberFormat="1" applyFont="1" applyFill="1" applyBorder="1" applyAlignment="1">
      <alignment horizontal="center"/>
    </xf>
    <xf numFmtId="0" fontId="21" fillId="35" borderId="36" xfId="57" applyFont="1" applyFill="1" applyBorder="1" applyAlignment="1">
      <alignment horizontal="center" vertical="center"/>
      <protection/>
    </xf>
    <xf numFmtId="0" fontId="21" fillId="35" borderId="164" xfId="57" applyFont="1" applyFill="1" applyBorder="1" applyAlignment="1">
      <alignment horizontal="center" vertical="center"/>
      <protection/>
    </xf>
    <xf numFmtId="0" fontId="21" fillId="35" borderId="35" xfId="57" applyFont="1" applyFill="1" applyBorder="1" applyAlignment="1">
      <alignment horizontal="center" vertical="center"/>
      <protection/>
    </xf>
    <xf numFmtId="1" fontId="13" fillId="35" borderId="196" xfId="57" applyNumberFormat="1" applyFont="1" applyFill="1" applyBorder="1" applyAlignment="1">
      <alignment horizontal="center" vertical="center" wrapText="1"/>
      <protection/>
    </xf>
    <xf numFmtId="0" fontId="14" fillId="35" borderId="70" xfId="57" applyFont="1" applyFill="1" applyBorder="1" applyAlignment="1">
      <alignment vertical="center"/>
      <protection/>
    </xf>
    <xf numFmtId="0" fontId="14" fillId="35" borderId="197" xfId="57" applyFont="1" applyFill="1" applyBorder="1" applyAlignment="1">
      <alignment vertical="center"/>
      <protection/>
    </xf>
    <xf numFmtId="0" fontId="14" fillId="35" borderId="62" xfId="57" applyFont="1" applyFill="1" applyBorder="1" applyAlignment="1">
      <alignment vertical="center"/>
      <protection/>
    </xf>
    <xf numFmtId="1" fontId="18" fillId="35" borderId="198" xfId="57" applyNumberFormat="1" applyFont="1" applyFill="1" applyBorder="1" applyAlignment="1">
      <alignment horizontal="center" vertical="center" wrapText="1"/>
      <protection/>
    </xf>
    <xf numFmtId="1" fontId="18" fillId="35" borderId="199" xfId="57" applyNumberFormat="1" applyFont="1" applyFill="1" applyBorder="1" applyAlignment="1">
      <alignment horizontal="center" vertical="center" wrapText="1"/>
      <protection/>
    </xf>
    <xf numFmtId="0" fontId="30" fillId="35" borderId="55" xfId="57" applyFont="1" applyFill="1" applyBorder="1" applyAlignment="1">
      <alignment horizontal="center" vertical="center" wrapText="1"/>
      <protection/>
    </xf>
    <xf numFmtId="49" fontId="18" fillId="35" borderId="54" xfId="57" applyNumberFormat="1" applyFont="1" applyFill="1" applyBorder="1" applyAlignment="1">
      <alignment horizontal="center" vertical="center" wrapText="1"/>
      <protection/>
    </xf>
    <xf numFmtId="49" fontId="18" fillId="35" borderId="52" xfId="57" applyNumberFormat="1" applyFont="1" applyFill="1" applyBorder="1" applyAlignment="1">
      <alignment horizontal="center" vertical="center" wrapText="1"/>
      <protection/>
    </xf>
    <xf numFmtId="49" fontId="18" fillId="35" borderId="200" xfId="57" applyNumberFormat="1" applyFont="1" applyFill="1" applyBorder="1" applyAlignment="1">
      <alignment horizontal="center" vertical="center" wrapText="1"/>
      <protection/>
    </xf>
    <xf numFmtId="49" fontId="13" fillId="35" borderId="201" xfId="57" applyNumberFormat="1" applyFont="1" applyFill="1" applyBorder="1" applyAlignment="1">
      <alignment horizontal="center" vertical="center" wrapText="1"/>
      <protection/>
    </xf>
    <xf numFmtId="0" fontId="18" fillId="35" borderId="14" xfId="57" applyFont="1" applyFill="1" applyBorder="1" applyAlignment="1">
      <alignment horizontal="center" vertical="center"/>
      <protection/>
    </xf>
    <xf numFmtId="0" fontId="18" fillId="35" borderId="11" xfId="57" applyFont="1" applyFill="1" applyBorder="1" applyAlignment="1">
      <alignment horizontal="center" vertical="center"/>
      <protection/>
    </xf>
    <xf numFmtId="0" fontId="18" fillId="35" borderId="13" xfId="57" applyFont="1" applyFill="1" applyBorder="1" applyAlignment="1">
      <alignment horizontal="center" vertical="center"/>
      <protection/>
    </xf>
    <xf numFmtId="49" fontId="18" fillId="35" borderId="186" xfId="57" applyNumberFormat="1" applyFont="1" applyFill="1" applyBorder="1" applyAlignment="1">
      <alignment horizontal="center" vertical="center" wrapText="1"/>
      <protection/>
    </xf>
    <xf numFmtId="0" fontId="19" fillId="35" borderId="129" xfId="57" applyFont="1" applyFill="1" applyBorder="1" applyAlignment="1">
      <alignment horizontal="center"/>
      <protection/>
    </xf>
    <xf numFmtId="0" fontId="19" fillId="35" borderId="202" xfId="57" applyFont="1" applyFill="1" applyBorder="1" applyAlignment="1">
      <alignment horizontal="center"/>
      <protection/>
    </xf>
    <xf numFmtId="0" fontId="19" fillId="35" borderId="203" xfId="57" applyFont="1" applyFill="1" applyBorder="1" applyAlignment="1">
      <alignment horizontal="center"/>
      <protection/>
    </xf>
    <xf numFmtId="0" fontId="19" fillId="35" borderId="131" xfId="57" applyFont="1" applyFill="1" applyBorder="1" applyAlignment="1">
      <alignment horizontal="center"/>
      <protection/>
    </xf>
    <xf numFmtId="0" fontId="19" fillId="35" borderId="204" xfId="57" applyFont="1" applyFill="1" applyBorder="1" applyAlignment="1">
      <alignment horizontal="center"/>
      <protection/>
    </xf>
    <xf numFmtId="0" fontId="36" fillId="35" borderId="18" xfId="57" applyFont="1" applyFill="1" applyBorder="1" applyAlignment="1">
      <alignment horizontal="center" vertical="center"/>
      <protection/>
    </xf>
    <xf numFmtId="0" fontId="36" fillId="35" borderId="0" xfId="57" applyFont="1" applyFill="1" applyBorder="1" applyAlignment="1">
      <alignment horizontal="center" vertical="center"/>
      <protection/>
    </xf>
    <xf numFmtId="0" fontId="36" fillId="35" borderId="17" xfId="57" applyFont="1" applyFill="1" applyBorder="1" applyAlignment="1">
      <alignment horizontal="center" vertical="center"/>
      <protection/>
    </xf>
    <xf numFmtId="1" fontId="13" fillId="35" borderId="188" xfId="63" applyNumberFormat="1" applyFont="1" applyFill="1" applyBorder="1" applyAlignment="1">
      <alignment horizontal="center" vertical="center" wrapText="1"/>
      <protection/>
    </xf>
    <xf numFmtId="1" fontId="13" fillId="35" borderId="190" xfId="63" applyNumberFormat="1" applyFont="1" applyFill="1" applyBorder="1" applyAlignment="1">
      <alignment horizontal="center" vertical="center" wrapText="1"/>
      <protection/>
    </xf>
    <xf numFmtId="1" fontId="13" fillId="35" borderId="40" xfId="63" applyNumberFormat="1" applyFont="1" applyFill="1" applyBorder="1" applyAlignment="1">
      <alignment horizontal="center" vertical="center" wrapText="1"/>
      <protection/>
    </xf>
    <xf numFmtId="0" fontId="36" fillId="35" borderId="23" xfId="64" applyFont="1" applyFill="1" applyBorder="1" applyAlignment="1">
      <alignment horizontal="center" vertical="center"/>
      <protection/>
    </xf>
    <xf numFmtId="0" fontId="36" fillId="35" borderId="20" xfId="64" applyFont="1" applyFill="1" applyBorder="1" applyAlignment="1">
      <alignment horizontal="center" vertical="center"/>
      <protection/>
    </xf>
    <xf numFmtId="0" fontId="36" fillId="35" borderId="22" xfId="64" applyFont="1" applyFill="1" applyBorder="1" applyAlignment="1">
      <alignment horizontal="center" vertical="center"/>
      <protection/>
    </xf>
    <xf numFmtId="0" fontId="12" fillId="35" borderId="176" xfId="63" applyFont="1" applyFill="1" applyBorder="1" applyAlignment="1">
      <alignment horizontal="center"/>
      <protection/>
    </xf>
    <xf numFmtId="0" fontId="12" fillId="35" borderId="185" xfId="63" applyFont="1" applyFill="1" applyBorder="1" applyAlignment="1">
      <alignment horizontal="center"/>
      <protection/>
    </xf>
    <xf numFmtId="0" fontId="12" fillId="35" borderId="25" xfId="63" applyFont="1" applyFill="1" applyBorder="1" applyAlignment="1">
      <alignment horizontal="center"/>
      <protection/>
    </xf>
    <xf numFmtId="0" fontId="12" fillId="35" borderId="187" xfId="63" applyFont="1" applyFill="1" applyBorder="1" applyAlignment="1">
      <alignment horizontal="center"/>
      <protection/>
    </xf>
    <xf numFmtId="0" fontId="12" fillId="35" borderId="173" xfId="63" applyFont="1" applyFill="1" applyBorder="1" applyAlignment="1">
      <alignment horizontal="center"/>
      <protection/>
    </xf>
    <xf numFmtId="0" fontId="36" fillId="35" borderId="36" xfId="64" applyFont="1" applyFill="1" applyBorder="1" applyAlignment="1">
      <alignment horizontal="center" vertical="center"/>
      <protection/>
    </xf>
    <xf numFmtId="0" fontId="36" fillId="35" borderId="164" xfId="64" applyFont="1" applyFill="1" applyBorder="1" applyAlignment="1">
      <alignment horizontal="center" vertical="center"/>
      <protection/>
    </xf>
    <xf numFmtId="0" fontId="36" fillId="35" borderId="35" xfId="64" applyFont="1" applyFill="1" applyBorder="1" applyAlignment="1">
      <alignment horizontal="center" vertical="center"/>
      <protection/>
    </xf>
    <xf numFmtId="49" fontId="13" fillId="35" borderId="176" xfId="63" applyNumberFormat="1" applyFont="1" applyFill="1" applyBorder="1" applyAlignment="1">
      <alignment horizontal="center" vertical="center" wrapText="1"/>
      <protection/>
    </xf>
    <xf numFmtId="49" fontId="13" fillId="35" borderId="185" xfId="63" applyNumberFormat="1" applyFont="1" applyFill="1" applyBorder="1" applyAlignment="1">
      <alignment horizontal="center" vertical="center" wrapText="1"/>
      <protection/>
    </xf>
    <xf numFmtId="49" fontId="13" fillId="35" borderId="186" xfId="63" applyNumberFormat="1" applyFont="1" applyFill="1" applyBorder="1" applyAlignment="1">
      <alignment horizontal="center" vertical="center" wrapText="1"/>
      <protection/>
    </xf>
    <xf numFmtId="1" fontId="13" fillId="35" borderId="28" xfId="63" applyNumberFormat="1" applyFont="1" applyFill="1" applyBorder="1" applyAlignment="1">
      <alignment horizontal="center" vertical="center" wrapText="1"/>
      <protection/>
    </xf>
    <xf numFmtId="1" fontId="13" fillId="35" borderId="18" xfId="63" applyNumberFormat="1" applyFont="1" applyFill="1" applyBorder="1" applyAlignment="1">
      <alignment horizontal="center" vertical="center" wrapText="1"/>
      <protection/>
    </xf>
    <xf numFmtId="1" fontId="13" fillId="35" borderId="23" xfId="63" applyNumberFormat="1" applyFont="1" applyFill="1" applyBorder="1" applyAlignment="1">
      <alignment horizontal="center" vertical="center" wrapText="1"/>
      <protection/>
    </xf>
    <xf numFmtId="37" fontId="37" fillId="40" borderId="176" xfId="45" applyNumberFormat="1" applyFont="1" applyFill="1" applyBorder="1" applyAlignment="1" applyProtection="1">
      <alignment horizontal="center"/>
      <protection/>
    </xf>
    <xf numFmtId="37" fontId="37" fillId="40" borderId="185" xfId="45" applyNumberFormat="1" applyFont="1" applyFill="1" applyBorder="1" applyAlignment="1" applyProtection="1">
      <alignment horizontal="center"/>
      <protection/>
    </xf>
    <xf numFmtId="37" fontId="37" fillId="40" borderId="173" xfId="45" applyNumberFormat="1" applyFont="1" applyFill="1" applyBorder="1" applyAlignment="1" applyProtection="1">
      <alignment horizontal="center"/>
      <protection/>
    </xf>
    <xf numFmtId="0" fontId="13" fillId="35" borderId="176" xfId="63" applyFont="1" applyFill="1" applyBorder="1" applyAlignment="1">
      <alignment horizontal="center" vertical="center"/>
      <protection/>
    </xf>
    <xf numFmtId="0" fontId="13" fillId="35" borderId="185" xfId="63" applyFont="1" applyFill="1" applyBorder="1" applyAlignment="1">
      <alignment horizontal="center" vertical="center"/>
      <protection/>
    </xf>
    <xf numFmtId="0" fontId="13" fillId="35" borderId="25" xfId="63" applyFont="1" applyFill="1" applyBorder="1" applyAlignment="1">
      <alignment horizontal="center" vertical="center"/>
      <protection/>
    </xf>
    <xf numFmtId="0" fontId="13" fillId="35" borderId="187" xfId="63" applyFont="1" applyFill="1" applyBorder="1" applyAlignment="1">
      <alignment horizontal="center" vertical="center"/>
      <protection/>
    </xf>
    <xf numFmtId="0" fontId="13" fillId="35" borderId="173" xfId="63" applyFont="1" applyFill="1" applyBorder="1" applyAlignment="1">
      <alignment horizontal="center" vertical="center"/>
      <protection/>
    </xf>
    <xf numFmtId="49" fontId="13" fillId="35" borderId="178" xfId="57" applyNumberFormat="1" applyFont="1" applyFill="1" applyBorder="1" applyAlignment="1">
      <alignment horizontal="center" vertical="center" wrapText="1"/>
      <protection/>
    </xf>
    <xf numFmtId="49" fontId="13" fillId="35" borderId="158" xfId="57" applyNumberFormat="1" applyFont="1" applyFill="1" applyBorder="1" applyAlignment="1">
      <alignment horizontal="center" vertical="center" wrapText="1"/>
      <protection/>
    </xf>
    <xf numFmtId="49" fontId="13" fillId="35" borderId="205" xfId="57" applyNumberFormat="1" applyFont="1" applyFill="1" applyBorder="1" applyAlignment="1">
      <alignment horizontal="center" vertical="center" wrapText="1"/>
      <protection/>
    </xf>
    <xf numFmtId="49" fontId="18" fillId="35" borderId="206" xfId="57" applyNumberFormat="1" applyFont="1" applyFill="1" applyBorder="1" applyAlignment="1">
      <alignment horizontal="center" vertical="center" wrapText="1"/>
      <protection/>
    </xf>
    <xf numFmtId="0" fontId="31" fillId="0" borderId="207" xfId="57" applyFont="1" applyBorder="1" applyAlignment="1">
      <alignment horizontal="center" vertical="center" wrapText="1"/>
      <protection/>
    </xf>
    <xf numFmtId="0" fontId="36" fillId="35" borderId="36" xfId="57" applyFont="1" applyFill="1" applyBorder="1" applyAlignment="1">
      <alignment horizontal="center" vertical="center"/>
      <protection/>
    </xf>
    <xf numFmtId="0" fontId="36" fillId="35" borderId="164" xfId="57" applyFont="1" applyFill="1" applyBorder="1" applyAlignment="1">
      <alignment horizontal="center" vertical="center"/>
      <protection/>
    </xf>
    <xf numFmtId="0" fontId="36" fillId="35" borderId="35" xfId="57" applyFont="1" applyFill="1" applyBorder="1" applyAlignment="1">
      <alignment horizontal="center" vertical="center"/>
      <protection/>
    </xf>
    <xf numFmtId="1" fontId="12" fillId="35" borderId="118" xfId="57" applyNumberFormat="1" applyFont="1" applyFill="1" applyBorder="1" applyAlignment="1">
      <alignment horizontal="center" vertical="center" wrapText="1"/>
      <protection/>
    </xf>
    <xf numFmtId="1" fontId="12" fillId="35" borderId="146" xfId="57" applyNumberFormat="1" applyFont="1" applyFill="1" applyBorder="1" applyAlignment="1">
      <alignment horizontal="center" vertical="center" wrapText="1"/>
      <protection/>
    </xf>
    <xf numFmtId="0" fontId="6" fillId="35" borderId="208" xfId="57" applyFont="1" applyFill="1" applyBorder="1" applyAlignment="1">
      <alignment horizontal="center" vertical="center" wrapText="1"/>
      <protection/>
    </xf>
    <xf numFmtId="49" fontId="13" fillId="35" borderId="117" xfId="57" applyNumberFormat="1" applyFont="1" applyFill="1" applyBorder="1" applyAlignment="1">
      <alignment horizontal="center" vertical="center" wrapText="1"/>
      <protection/>
    </xf>
    <xf numFmtId="49" fontId="13" fillId="35" borderId="209" xfId="57" applyNumberFormat="1" applyFont="1" applyFill="1" applyBorder="1" applyAlignment="1">
      <alignment horizontal="center" vertical="center" wrapText="1"/>
      <protection/>
    </xf>
    <xf numFmtId="1" fontId="13" fillId="35" borderId="114" xfId="57" applyNumberFormat="1" applyFont="1" applyFill="1" applyBorder="1" applyAlignment="1">
      <alignment horizontal="center" vertical="center" wrapText="1"/>
      <protection/>
    </xf>
    <xf numFmtId="1" fontId="13" fillId="35" borderId="126" xfId="57" applyNumberFormat="1" applyFont="1" applyFill="1" applyBorder="1" applyAlignment="1">
      <alignment horizontal="center" vertical="center" wrapText="1"/>
      <protection/>
    </xf>
    <xf numFmtId="0" fontId="14" fillId="35" borderId="156" xfId="57" applyFont="1" applyFill="1" applyBorder="1" applyAlignment="1">
      <alignment horizontal="center" vertical="center" wrapText="1"/>
      <protection/>
    </xf>
    <xf numFmtId="0" fontId="18" fillId="35" borderId="18" xfId="57" applyFont="1" applyFill="1" applyBorder="1" applyAlignment="1">
      <alignment horizontal="center" vertical="center"/>
      <protection/>
    </xf>
    <xf numFmtId="0" fontId="18" fillId="35" borderId="0" xfId="57" applyFont="1" applyFill="1" applyBorder="1" applyAlignment="1">
      <alignment horizontal="center" vertical="center"/>
      <protection/>
    </xf>
    <xf numFmtId="0" fontId="18" fillId="35" borderId="17" xfId="57" applyFont="1" applyFill="1" applyBorder="1" applyAlignment="1">
      <alignment horizontal="center" vertical="center"/>
      <protection/>
    </xf>
    <xf numFmtId="1" fontId="12" fillId="35" borderId="44" xfId="57" applyNumberFormat="1" applyFont="1" applyFill="1" applyBorder="1" applyAlignment="1">
      <alignment horizontal="center" vertical="center" wrapText="1"/>
      <protection/>
    </xf>
    <xf numFmtId="1" fontId="12" fillId="35" borderId="155" xfId="57" applyNumberFormat="1" applyFont="1" applyFill="1" applyBorder="1" applyAlignment="1">
      <alignment horizontal="center" vertical="center" wrapText="1"/>
      <protection/>
    </xf>
    <xf numFmtId="0" fontId="6" fillId="35" borderId="57" xfId="57" applyFont="1" applyFill="1" applyBorder="1" applyAlignment="1">
      <alignment horizontal="center" vertical="center" wrapText="1"/>
      <protection/>
    </xf>
    <xf numFmtId="0" fontId="13" fillId="35" borderId="129" xfId="57" applyFont="1" applyFill="1" applyBorder="1" applyAlignment="1">
      <alignment horizontal="center"/>
      <protection/>
    </xf>
    <xf numFmtId="0" fontId="13" fillId="35" borderId="202" xfId="57" applyFont="1" applyFill="1" applyBorder="1" applyAlignment="1">
      <alignment horizontal="center"/>
      <protection/>
    </xf>
    <xf numFmtId="0" fontId="13" fillId="35" borderId="203" xfId="57" applyFont="1" applyFill="1" applyBorder="1" applyAlignment="1">
      <alignment horizontal="center"/>
      <protection/>
    </xf>
    <xf numFmtId="0" fontId="13" fillId="35" borderId="130" xfId="57" applyFont="1" applyFill="1" applyBorder="1" applyAlignment="1">
      <alignment horizontal="center"/>
      <protection/>
    </xf>
    <xf numFmtId="0" fontId="13" fillId="35" borderId="131" xfId="57" applyFont="1" applyFill="1" applyBorder="1" applyAlignment="1">
      <alignment horizontal="center"/>
      <protection/>
    </xf>
    <xf numFmtId="1" fontId="19" fillId="35" borderId="196" xfId="57" applyNumberFormat="1" applyFont="1" applyFill="1" applyBorder="1" applyAlignment="1">
      <alignment horizontal="center" vertical="center" wrapText="1"/>
      <protection/>
    </xf>
    <xf numFmtId="0" fontId="32" fillId="35" borderId="70" xfId="57" applyFont="1" applyFill="1" applyBorder="1" applyAlignment="1">
      <alignment vertical="center"/>
      <protection/>
    </xf>
    <xf numFmtId="0" fontId="32" fillId="35" borderId="197" xfId="57" applyFont="1" applyFill="1" applyBorder="1" applyAlignment="1">
      <alignment vertical="center"/>
      <protection/>
    </xf>
    <xf numFmtId="0" fontId="32" fillId="35" borderId="62" xfId="57" applyFont="1" applyFill="1" applyBorder="1" applyAlignment="1">
      <alignment vertical="center"/>
      <protection/>
    </xf>
    <xf numFmtId="49" fontId="13" fillId="35" borderId="210" xfId="57" applyNumberFormat="1" applyFont="1" applyFill="1" applyBorder="1" applyAlignment="1">
      <alignment horizontal="center" vertical="center" wrapText="1"/>
      <protection/>
    </xf>
    <xf numFmtId="49" fontId="13" fillId="35" borderId="27" xfId="57" applyNumberFormat="1" applyFont="1" applyFill="1" applyBorder="1" applyAlignment="1">
      <alignment horizontal="center" vertical="center" wrapText="1"/>
      <protection/>
    </xf>
    <xf numFmtId="49" fontId="18" fillId="35" borderId="211" xfId="57" applyNumberFormat="1" applyFont="1" applyFill="1" applyBorder="1" applyAlignment="1">
      <alignment horizontal="center" vertical="center" wrapText="1"/>
      <protection/>
    </xf>
    <xf numFmtId="1" fontId="18" fillId="35" borderId="196" xfId="57" applyNumberFormat="1" applyFont="1" applyFill="1" applyBorder="1" applyAlignment="1">
      <alignment horizontal="center" vertical="center" wrapText="1"/>
      <protection/>
    </xf>
    <xf numFmtId="0" fontId="30" fillId="35" borderId="70" xfId="57" applyFont="1" applyFill="1" applyBorder="1" applyAlignment="1">
      <alignment vertical="center"/>
      <protection/>
    </xf>
    <xf numFmtId="0" fontId="30" fillId="35" borderId="197" xfId="57" applyFont="1" applyFill="1" applyBorder="1" applyAlignment="1">
      <alignment vertical="center"/>
      <protection/>
    </xf>
    <xf numFmtId="0" fontId="30" fillId="35" borderId="62" xfId="57" applyFont="1" applyFill="1" applyBorder="1" applyAlignment="1">
      <alignment vertical="center"/>
      <protection/>
    </xf>
    <xf numFmtId="37" fontId="47" fillId="40" borderId="176" xfId="46" applyNumberFormat="1" applyFont="1" applyFill="1" applyBorder="1" applyAlignment="1">
      <alignment horizontal="center"/>
    </xf>
    <xf numFmtId="37" fontId="47" fillId="40" borderId="173" xfId="46" applyNumberFormat="1" applyFont="1" applyFill="1" applyBorder="1" applyAlignment="1">
      <alignment horizontal="center"/>
    </xf>
    <xf numFmtId="1" fontId="18" fillId="35" borderId="212" xfId="57" applyNumberFormat="1" applyFont="1" applyFill="1" applyBorder="1" applyAlignment="1">
      <alignment horizontal="center" vertical="center" wrapText="1"/>
      <protection/>
    </xf>
    <xf numFmtId="1" fontId="18" fillId="35" borderId="147" xfId="57" applyNumberFormat="1" applyFont="1" applyFill="1" applyBorder="1" applyAlignment="1">
      <alignment horizontal="center" vertical="center" wrapText="1"/>
      <protection/>
    </xf>
    <xf numFmtId="1" fontId="18" fillId="35" borderId="90" xfId="57" applyNumberFormat="1" applyFont="1" applyFill="1" applyBorder="1" applyAlignment="1">
      <alignment horizontal="center" vertical="center" wrapText="1"/>
      <protection/>
    </xf>
    <xf numFmtId="0" fontId="19" fillId="35" borderId="213" xfId="57" applyFont="1" applyFill="1" applyBorder="1" applyAlignment="1">
      <alignment horizontal="center"/>
      <protection/>
    </xf>
    <xf numFmtId="0" fontId="19" fillId="35" borderId="128" xfId="57" applyFont="1" applyFill="1" applyBorder="1" applyAlignment="1">
      <alignment horizontal="center"/>
      <protection/>
    </xf>
    <xf numFmtId="0" fontId="19" fillId="35" borderId="214" xfId="57" applyFont="1" applyFill="1" applyBorder="1" applyAlignment="1">
      <alignment horizontal="center"/>
      <protection/>
    </xf>
    <xf numFmtId="0" fontId="19" fillId="35" borderId="215" xfId="57" applyFont="1" applyFill="1" applyBorder="1" applyAlignment="1">
      <alignment horizontal="center"/>
      <protection/>
    </xf>
    <xf numFmtId="49" fontId="18" fillId="35" borderId="176" xfId="57" applyNumberFormat="1" applyFont="1" applyFill="1" applyBorder="1" applyAlignment="1">
      <alignment horizontal="center" vertical="center" wrapText="1"/>
      <protection/>
    </xf>
    <xf numFmtId="49" fontId="18" fillId="35" borderId="185" xfId="57" applyNumberFormat="1" applyFont="1" applyFill="1" applyBorder="1" applyAlignment="1">
      <alignment horizontal="center" vertical="center" wrapText="1"/>
      <protection/>
    </xf>
    <xf numFmtId="49" fontId="18" fillId="35" borderId="173" xfId="57" applyNumberFormat="1" applyFont="1" applyFill="1" applyBorder="1" applyAlignment="1">
      <alignment horizontal="center" vertical="center" wrapText="1"/>
      <protection/>
    </xf>
    <xf numFmtId="1" fontId="18" fillId="35" borderId="216" xfId="57" applyNumberFormat="1" applyFont="1" applyFill="1" applyBorder="1" applyAlignment="1">
      <alignment horizontal="center" vertical="center" wrapText="1"/>
      <protection/>
    </xf>
    <xf numFmtId="1" fontId="18" fillId="35" borderId="217" xfId="57" applyNumberFormat="1" applyFont="1" applyFill="1" applyBorder="1" applyAlignment="1">
      <alignment horizontal="center" vertical="center" wrapText="1"/>
      <protection/>
    </xf>
    <xf numFmtId="49" fontId="18" fillId="35" borderId="170" xfId="57" applyNumberFormat="1" applyFont="1" applyFill="1" applyBorder="1" applyAlignment="1">
      <alignment horizontal="center" vertical="center" wrapText="1"/>
      <protection/>
    </xf>
    <xf numFmtId="49" fontId="13" fillId="35" borderId="218" xfId="57" applyNumberFormat="1" applyFont="1" applyFill="1" applyBorder="1" applyAlignment="1">
      <alignment horizontal="center" vertical="center" wrapText="1"/>
      <protection/>
    </xf>
    <xf numFmtId="49" fontId="18" fillId="35" borderId="219" xfId="57" applyNumberFormat="1" applyFont="1" applyFill="1" applyBorder="1" applyAlignment="1">
      <alignment horizontal="center" vertical="center" wrapText="1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Hipervínculo 3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rmal_Cuadro 1.1 Comportamiento pasajeros y carga MARZO 2009" xfId="60"/>
    <cellStyle name="Normal_Cuadro 1.1 Comportamiento pasajeros y carga MARZO 2009 2" xfId="61"/>
    <cellStyle name="Normal_CUADRO 1.1 DEFINITIVO" xfId="62"/>
    <cellStyle name="Normal_CUADRO 1.2. PAX NACIONAL POR EMPRESA MAR 2009" xfId="63"/>
    <cellStyle name="Normal_CUADRO 1.6 PAX NACIONALES PRINCIPALES RUTAS MAR 200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dxfs count="87"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name val="Cambria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3438525</xdr:colOff>
      <xdr:row>1</xdr:row>
      <xdr:rowOff>85725</xdr:rowOff>
    </xdr:from>
    <xdr:to>
      <xdr:col>2</xdr:col>
      <xdr:colOff>4257675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114300"/>
          <a:ext cx="819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</xdr:row>
      <xdr:rowOff>95250</xdr:rowOff>
    </xdr:from>
    <xdr:to>
      <xdr:col>7</xdr:col>
      <xdr:colOff>542925</xdr:colOff>
      <xdr:row>14</xdr:row>
      <xdr:rowOff>38100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123825"/>
          <a:ext cx="2809875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504825</xdr:colOff>
      <xdr:row>1</xdr:row>
      <xdr:rowOff>95250</xdr:rowOff>
    </xdr:from>
    <xdr:to>
      <xdr:col>17</xdr:col>
      <xdr:colOff>438150</xdr:colOff>
      <xdr:row>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266700"/>
          <a:ext cx="14573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13:C30" comment="" totalsRowShown="0">
  <tableColumns count="2">
    <tableColumn id="1" name="Cuadro 1.1A "/>
    <tableColumn id="2" name="Comportamiento del Transporte aéreo regular y no regular - Pasajeros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.torres@aerocivil.gov.co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E46"/>
  <sheetViews>
    <sheetView showGridLines="0" tabSelected="1" zoomScale="110" zoomScaleNormal="110" zoomScalePageLayoutView="0" workbookViewId="0" topLeftCell="A1">
      <selection activeCell="A1" sqref="A1"/>
    </sheetView>
  </sheetViews>
  <sheetFormatPr defaultColWidth="11.421875" defaultRowHeight="15"/>
  <cols>
    <col min="1" max="1" width="1.8515625" style="340" customWidth="1"/>
    <col min="2" max="2" width="14.421875" style="340" customWidth="1"/>
    <col min="3" max="3" width="67.421875" style="340" customWidth="1"/>
    <col min="4" max="4" width="2.140625" style="340" customWidth="1"/>
    <col min="5" max="16384" width="11.421875" style="340" customWidth="1"/>
  </cols>
  <sheetData>
    <row r="1" ht="2.25" customHeight="1" thickBot="1">
      <c r="B1" s="339"/>
    </row>
    <row r="2" spans="2:3" ht="11.25" customHeight="1" thickTop="1">
      <c r="B2" s="341"/>
      <c r="C2" s="342"/>
    </row>
    <row r="3" spans="2:3" ht="21.75" customHeight="1">
      <c r="B3" s="343" t="s">
        <v>74</v>
      </c>
      <c r="C3" s="344"/>
    </row>
    <row r="4" spans="2:3" ht="18" customHeight="1">
      <c r="B4" s="345" t="s">
        <v>75</v>
      </c>
      <c r="C4" s="344"/>
    </row>
    <row r="5" spans="2:3" ht="18" customHeight="1">
      <c r="B5" s="346" t="s">
        <v>76</v>
      </c>
      <c r="C5" s="344"/>
    </row>
    <row r="6" spans="2:3" ht="9" customHeight="1">
      <c r="B6" s="347"/>
      <c r="C6" s="344"/>
    </row>
    <row r="7" spans="2:3" ht="3" customHeight="1">
      <c r="B7" s="348"/>
      <c r="C7" s="349"/>
    </row>
    <row r="8" spans="2:5" ht="24">
      <c r="B8" s="500" t="s">
        <v>239</v>
      </c>
      <c r="C8" s="501"/>
      <c r="E8" s="350"/>
    </row>
    <row r="9" spans="2:5" ht="23.25">
      <c r="B9" s="502" t="s">
        <v>38</v>
      </c>
      <c r="C9" s="503"/>
      <c r="E9" s="350"/>
    </row>
    <row r="10" spans="2:3" ht="15" customHeight="1">
      <c r="B10" s="504" t="s">
        <v>77</v>
      </c>
      <c r="C10" s="505"/>
    </row>
    <row r="11" spans="2:3" ht="4.5" customHeight="1" thickBot="1">
      <c r="B11" s="351"/>
      <c r="C11" s="352"/>
    </row>
    <row r="12" spans="2:3" ht="19.5" customHeight="1" thickBot="1" thickTop="1">
      <c r="B12" s="382" t="s">
        <v>78</v>
      </c>
      <c r="C12" s="383" t="s">
        <v>136</v>
      </c>
    </row>
    <row r="13" spans="2:3" ht="19.5" customHeight="1" thickTop="1">
      <c r="B13" s="353" t="s">
        <v>79</v>
      </c>
      <c r="C13" s="354" t="s">
        <v>80</v>
      </c>
    </row>
    <row r="14" spans="2:3" ht="19.5" customHeight="1">
      <c r="B14" s="355" t="s">
        <v>81</v>
      </c>
      <c r="C14" s="356" t="s">
        <v>82</v>
      </c>
    </row>
    <row r="15" spans="2:3" ht="19.5" customHeight="1">
      <c r="B15" s="357" t="s">
        <v>83</v>
      </c>
      <c r="C15" s="358" t="s">
        <v>84</v>
      </c>
    </row>
    <row r="16" spans="2:3" ht="19.5" customHeight="1">
      <c r="B16" s="355" t="s">
        <v>85</v>
      </c>
      <c r="C16" s="356" t="s">
        <v>86</v>
      </c>
    </row>
    <row r="17" spans="2:3" ht="19.5" customHeight="1">
      <c r="B17" s="357" t="s">
        <v>87</v>
      </c>
      <c r="C17" s="358" t="s">
        <v>88</v>
      </c>
    </row>
    <row r="18" spans="2:3" ht="19.5" customHeight="1">
      <c r="B18" s="355" t="s">
        <v>89</v>
      </c>
      <c r="C18" s="356" t="s">
        <v>90</v>
      </c>
    </row>
    <row r="19" spans="2:3" ht="19.5" customHeight="1">
      <c r="B19" s="357" t="s">
        <v>91</v>
      </c>
      <c r="C19" s="358" t="s">
        <v>92</v>
      </c>
    </row>
    <row r="20" spans="2:3" ht="19.5" customHeight="1">
      <c r="B20" s="355" t="s">
        <v>93</v>
      </c>
      <c r="C20" s="356" t="s">
        <v>94</v>
      </c>
    </row>
    <row r="21" spans="2:3" ht="19.5" customHeight="1">
      <c r="B21" s="357" t="s">
        <v>95</v>
      </c>
      <c r="C21" s="358" t="s">
        <v>96</v>
      </c>
    </row>
    <row r="22" spans="2:3" ht="19.5" customHeight="1">
      <c r="B22" s="355" t="s">
        <v>97</v>
      </c>
      <c r="C22" s="356" t="s">
        <v>98</v>
      </c>
    </row>
    <row r="23" spans="2:3" ht="19.5" customHeight="1">
      <c r="B23" s="357" t="s">
        <v>99</v>
      </c>
      <c r="C23" s="358" t="s">
        <v>100</v>
      </c>
    </row>
    <row r="24" spans="2:3" ht="19.5" customHeight="1">
      <c r="B24" s="355" t="s">
        <v>101</v>
      </c>
      <c r="C24" s="356" t="s">
        <v>102</v>
      </c>
    </row>
    <row r="25" spans="2:3" ht="19.5" customHeight="1">
      <c r="B25" s="357" t="s">
        <v>103</v>
      </c>
      <c r="C25" s="359" t="s">
        <v>104</v>
      </c>
    </row>
    <row r="26" spans="2:3" ht="19.5" customHeight="1">
      <c r="B26" s="355" t="s">
        <v>105</v>
      </c>
      <c r="C26" s="384" t="s">
        <v>106</v>
      </c>
    </row>
    <row r="27" spans="2:4" ht="19.5" customHeight="1">
      <c r="B27" s="357" t="s">
        <v>116</v>
      </c>
      <c r="C27" s="358" t="s">
        <v>128</v>
      </c>
      <c r="D27" s="393"/>
    </row>
    <row r="28" spans="2:4" ht="19.5" customHeight="1">
      <c r="B28" s="477" t="s">
        <v>117</v>
      </c>
      <c r="C28" s="371" t="s">
        <v>129</v>
      </c>
      <c r="D28" s="393"/>
    </row>
    <row r="29" spans="2:4" ht="19.5" customHeight="1">
      <c r="B29" s="357" t="s">
        <v>118</v>
      </c>
      <c r="C29" s="359" t="s">
        <v>130</v>
      </c>
      <c r="D29" s="393"/>
    </row>
    <row r="30" spans="2:4" ht="19.5" customHeight="1" thickBot="1">
      <c r="B30" s="478" t="s">
        <v>119</v>
      </c>
      <c r="C30" s="372" t="s">
        <v>131</v>
      </c>
      <c r="D30" s="393"/>
    </row>
    <row r="31" ht="13.5" thickTop="1"/>
    <row r="32" spans="1:3" ht="14.25">
      <c r="A32" s="385"/>
      <c r="B32" s="386" t="s">
        <v>137</v>
      </c>
      <c r="C32" s="385"/>
    </row>
    <row r="33" spans="1:3" ht="12.75">
      <c r="A33" s="385"/>
      <c r="B33" s="385" t="s">
        <v>142</v>
      </c>
      <c r="C33" s="385"/>
    </row>
    <row r="34" spans="1:3" ht="12.75">
      <c r="A34" s="385"/>
      <c r="B34" s="385"/>
      <c r="C34" s="385"/>
    </row>
    <row r="35" spans="1:3" ht="14.25">
      <c r="A35" s="385"/>
      <c r="B35" s="386" t="s">
        <v>138</v>
      </c>
      <c r="C35" s="385"/>
    </row>
    <row r="36" spans="1:3" ht="12.75">
      <c r="A36" s="385"/>
      <c r="B36" s="385" t="s">
        <v>139</v>
      </c>
      <c r="C36" s="385"/>
    </row>
    <row r="37" spans="1:3" ht="12.75">
      <c r="A37" s="385"/>
      <c r="B37" s="385"/>
      <c r="C37" s="385"/>
    </row>
    <row r="38" spans="1:3" ht="14.25">
      <c r="A38" s="385"/>
      <c r="B38" s="386" t="s">
        <v>140</v>
      </c>
      <c r="C38" s="385"/>
    </row>
    <row r="39" spans="1:3" ht="12.75">
      <c r="A39" s="385"/>
      <c r="B39" s="385" t="s">
        <v>141</v>
      </c>
      <c r="C39" s="385"/>
    </row>
    <row r="40" spans="1:3" ht="12.75">
      <c r="A40" s="385"/>
      <c r="B40" s="385"/>
      <c r="C40" s="385"/>
    </row>
    <row r="41" spans="1:3" ht="15">
      <c r="A41" s="385"/>
      <c r="B41" s="387" t="s">
        <v>107</v>
      </c>
      <c r="C41" s="385"/>
    </row>
    <row r="42" spans="1:3" ht="14.25">
      <c r="A42" s="385"/>
      <c r="B42" s="386" t="s">
        <v>143</v>
      </c>
      <c r="C42" s="385"/>
    </row>
    <row r="43" spans="1:3" ht="13.5">
      <c r="A43" s="385"/>
      <c r="B43" s="388" t="s">
        <v>108</v>
      </c>
      <c r="C43" s="385"/>
    </row>
    <row r="44" spans="1:3" ht="12.75">
      <c r="A44" s="385"/>
      <c r="B44" s="389" t="s">
        <v>109</v>
      </c>
      <c r="C44" s="385"/>
    </row>
    <row r="45" spans="1:3" ht="12.75">
      <c r="A45" s="385"/>
      <c r="B45" s="385"/>
      <c r="C45" s="385"/>
    </row>
    <row r="46" spans="1:3" ht="12.75">
      <c r="A46" s="385"/>
      <c r="B46" s="385"/>
      <c r="C46" s="385"/>
    </row>
  </sheetData>
  <sheetProtection/>
  <mergeCells count="3">
    <mergeCell ref="B8:C8"/>
    <mergeCell ref="B9:C9"/>
    <mergeCell ref="B10:C10"/>
  </mergeCells>
  <hyperlinks>
    <hyperlink ref="C15" location="'CUADRO 1,2'!A1" display="Pasajeros Nacionales por empresa"/>
    <hyperlink ref="C16" location="'CUADRO 1,3'!A1" display="Carga nacional por empresa "/>
    <hyperlink ref="C17" location="'CUADRO 1,4'!A1" display="Pasajeros Internacionales por empresa "/>
    <hyperlink ref="C18" location="'CUADRO 1,5'!A1" display="Carga internacional por empresa"/>
    <hyperlink ref="C19" location="'CUADRO 1.6'!A1" display="Pasajeros Nacionales por principales rutas "/>
    <hyperlink ref="C20" location="'CUADRO 1,7'!A1" display="Carga nacional por principales rutas"/>
    <hyperlink ref="C21" location="'CUADRO 1.8'!A1" display="Pasajeros internacionales por principales rutas "/>
    <hyperlink ref="C24" location="'CUADRO 1.9'!A1" display="Carga internacional por principales rutas - Regular y no regular"/>
    <hyperlink ref="B44" r:id="rId1" display="juan.torres@aerocivil.gov.co"/>
    <hyperlink ref="C14" location="'CUADRO 1.1B'!A1" display="Comportamiento del Transporte aéreo regular y no regular - Carga"/>
    <hyperlink ref="C22" location="'CUADRO 1.8 B'!A1" display="Pasajeros internacionales por mercado y país"/>
    <hyperlink ref="C23" location="'CUADRO 1.8 C'!A1" display="Pasajeros internacionales por mercado y empresa"/>
    <hyperlink ref="C25" location="'CUADRO 1.9 B'!A1" display="Carga internacional  por mercado y país"/>
    <hyperlink ref="C26" location="'CUADRO 1.9 C'!A1" display="Carga internacional  por mercado y empresa"/>
    <hyperlink ref="C12" location="Novedades!A1" display="Novedades importantes para la interpretación de la información."/>
    <hyperlink ref="C28" location="'CUADRO 1.11'!A1" display="Carga internacional por principales rutas - Regular y no regular"/>
    <hyperlink ref="C27" location="'CUADRO 1.10'!A1" display="Pasajeros internacionales por mercado y empresa"/>
    <hyperlink ref="C29" location="'CUADRO 1.12'!A1" display="Carga internacional  por mercado y país"/>
    <hyperlink ref="C30" location="'CUADRO 1.13'!A1" display="Carga internacional  por mercado y empresa"/>
    <hyperlink ref="C13" location="'CUADRO 1.1A'!A1" display="Comportamiento del Transporte aéreo regular y no regular - Pasajeros"/>
  </hyperlinks>
  <printOptions/>
  <pageMargins left="0.75" right="0.75" top="1" bottom="1" header="0" footer="0"/>
  <pageSetup horizontalDpi="600" verticalDpi="600" orientation="portrait" r:id="rId4"/>
  <drawing r:id="rId3"/>
  <tableParts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Q54"/>
  <sheetViews>
    <sheetView showGridLines="0" zoomScale="88" zoomScaleNormal="88" zoomScalePageLayoutView="0" workbookViewId="0" topLeftCell="A1">
      <selection activeCell="N9" sqref="N9:O52"/>
    </sheetView>
  </sheetViews>
  <sheetFormatPr defaultColWidth="9.140625" defaultRowHeight="15"/>
  <cols>
    <col min="1" max="1" width="15.8515625" style="186" customWidth="1"/>
    <col min="2" max="2" width="9.8515625" style="186" customWidth="1"/>
    <col min="3" max="3" width="12.00390625" style="186" customWidth="1"/>
    <col min="4" max="4" width="8.28125" style="186" bestFit="1" customWidth="1"/>
    <col min="5" max="5" width="9.28125" style="186" customWidth="1"/>
    <col min="6" max="6" width="9.7109375" style="186" customWidth="1"/>
    <col min="7" max="7" width="11.7109375" style="186" customWidth="1"/>
    <col min="8" max="8" width="8.28125" style="186" bestFit="1" customWidth="1"/>
    <col min="9" max="9" width="9.00390625" style="186" customWidth="1"/>
    <col min="10" max="10" width="10.421875" style="186" customWidth="1"/>
    <col min="11" max="11" width="12.00390625" style="186" customWidth="1"/>
    <col min="12" max="12" width="9.421875" style="186" bestFit="1" customWidth="1"/>
    <col min="13" max="13" width="9.00390625" style="186" customWidth="1"/>
    <col min="14" max="14" width="9.7109375" style="186" customWidth="1"/>
    <col min="15" max="15" width="11.57421875" style="186" customWidth="1"/>
    <col min="16" max="16" width="9.421875" style="186" bestFit="1" customWidth="1"/>
    <col min="17" max="17" width="10.28125" style="186" customWidth="1"/>
    <col min="18" max="16384" width="9.140625" style="186" customWidth="1"/>
  </cols>
  <sheetData>
    <row r="1" spans="14:17" ht="19.5" thickBot="1">
      <c r="N1" s="619" t="s">
        <v>28</v>
      </c>
      <c r="O1" s="620"/>
      <c r="P1" s="620"/>
      <c r="Q1" s="621"/>
    </row>
    <row r="2" ht="3.75" customHeight="1" thickBot="1"/>
    <row r="3" spans="1:17" ht="24" customHeight="1" thickTop="1">
      <c r="A3" s="610" t="s">
        <v>54</v>
      </c>
      <c r="B3" s="611"/>
      <c r="C3" s="611"/>
      <c r="D3" s="611"/>
      <c r="E3" s="611"/>
      <c r="F3" s="611"/>
      <c r="G3" s="611"/>
      <c r="H3" s="611"/>
      <c r="I3" s="611"/>
      <c r="J3" s="611"/>
      <c r="K3" s="611"/>
      <c r="L3" s="611"/>
      <c r="M3" s="611"/>
      <c r="N3" s="611"/>
      <c r="O3" s="611"/>
      <c r="P3" s="611"/>
      <c r="Q3" s="612"/>
    </row>
    <row r="4" spans="1:17" ht="23.25" customHeight="1" thickBot="1">
      <c r="A4" s="602" t="s">
        <v>38</v>
      </c>
      <c r="B4" s="603"/>
      <c r="C4" s="603"/>
      <c r="D4" s="603"/>
      <c r="E4" s="603"/>
      <c r="F4" s="603"/>
      <c r="G4" s="603"/>
      <c r="H4" s="603"/>
      <c r="I4" s="603"/>
      <c r="J4" s="603"/>
      <c r="K4" s="603"/>
      <c r="L4" s="603"/>
      <c r="M4" s="603"/>
      <c r="N4" s="603"/>
      <c r="O4" s="603"/>
      <c r="P4" s="603"/>
      <c r="Q4" s="604"/>
    </row>
    <row r="5" spans="1:17" s="211" customFormat="1" ht="20.25" customHeight="1" thickBot="1">
      <c r="A5" s="616" t="s">
        <v>144</v>
      </c>
      <c r="B5" s="622" t="s">
        <v>36</v>
      </c>
      <c r="C5" s="623"/>
      <c r="D5" s="623"/>
      <c r="E5" s="623"/>
      <c r="F5" s="624"/>
      <c r="G5" s="624"/>
      <c r="H5" s="624"/>
      <c r="I5" s="625"/>
      <c r="J5" s="623" t="s">
        <v>35</v>
      </c>
      <c r="K5" s="623"/>
      <c r="L5" s="623"/>
      <c r="M5" s="623"/>
      <c r="N5" s="623"/>
      <c r="O5" s="623"/>
      <c r="P5" s="623"/>
      <c r="Q5" s="626"/>
    </row>
    <row r="6" spans="1:17" s="391" customFormat="1" ht="28.5" customHeight="1" thickBot="1">
      <c r="A6" s="617"/>
      <c r="B6" s="613" t="s">
        <v>244</v>
      </c>
      <c r="C6" s="614"/>
      <c r="D6" s="615"/>
      <c r="E6" s="541" t="s">
        <v>34</v>
      </c>
      <c r="F6" s="613" t="s">
        <v>245</v>
      </c>
      <c r="G6" s="614"/>
      <c r="H6" s="615"/>
      <c r="I6" s="539" t="s">
        <v>33</v>
      </c>
      <c r="J6" s="613" t="s">
        <v>246</v>
      </c>
      <c r="K6" s="614"/>
      <c r="L6" s="615"/>
      <c r="M6" s="541" t="s">
        <v>34</v>
      </c>
      <c r="N6" s="613" t="s">
        <v>247</v>
      </c>
      <c r="O6" s="614"/>
      <c r="P6" s="615"/>
      <c r="Q6" s="541" t="s">
        <v>33</v>
      </c>
    </row>
    <row r="7" spans="1:17" s="210" customFormat="1" ht="22.5" customHeight="1" thickBot="1">
      <c r="A7" s="618"/>
      <c r="B7" s="119" t="s">
        <v>22</v>
      </c>
      <c r="C7" s="116" t="s">
        <v>21</v>
      </c>
      <c r="D7" s="116" t="s">
        <v>17</v>
      </c>
      <c r="E7" s="542"/>
      <c r="F7" s="119" t="s">
        <v>22</v>
      </c>
      <c r="G7" s="117" t="s">
        <v>21</v>
      </c>
      <c r="H7" s="116" t="s">
        <v>17</v>
      </c>
      <c r="I7" s="540"/>
      <c r="J7" s="119" t="s">
        <v>22</v>
      </c>
      <c r="K7" s="116" t="s">
        <v>21</v>
      </c>
      <c r="L7" s="117" t="s">
        <v>17</v>
      </c>
      <c r="M7" s="542"/>
      <c r="N7" s="118" t="s">
        <v>22</v>
      </c>
      <c r="O7" s="117" t="s">
        <v>21</v>
      </c>
      <c r="P7" s="116" t="s">
        <v>17</v>
      </c>
      <c r="Q7" s="542"/>
    </row>
    <row r="8" spans="1:17" s="212" customFormat="1" ht="18" customHeight="1" thickBot="1">
      <c r="A8" s="219" t="s">
        <v>51</v>
      </c>
      <c r="B8" s="218">
        <f>SUM(B9:B52)</f>
        <v>10297.996</v>
      </c>
      <c r="C8" s="214">
        <f>SUM(C9:C52)</f>
        <v>1217.0680000000004</v>
      </c>
      <c r="D8" s="214">
        <f aca="true" t="shared" si="0" ref="D8:D14">C8+B8</f>
        <v>11515.064</v>
      </c>
      <c r="E8" s="215">
        <f aca="true" t="shared" si="1" ref="E8:E14">D8/$D$8</f>
        <v>1</v>
      </c>
      <c r="F8" s="214">
        <f>SUM(F9:F52)</f>
        <v>9971.374000000002</v>
      </c>
      <c r="G8" s="214">
        <f>SUM(G9:G52)</f>
        <v>1343.3039999999996</v>
      </c>
      <c r="H8" s="214">
        <f aca="true" t="shared" si="2" ref="H8:H14">G8+F8</f>
        <v>11314.678000000002</v>
      </c>
      <c r="I8" s="217">
        <f aca="true" t="shared" si="3" ref="I8:I14">(D8/H8-1)</f>
        <v>0.017710269792918343</v>
      </c>
      <c r="J8" s="216">
        <f>SUM(J9:J52)</f>
        <v>72286.59500000003</v>
      </c>
      <c r="K8" s="214">
        <f>SUM(K9:K52)</f>
        <v>8534.137000000293</v>
      </c>
      <c r="L8" s="214">
        <f aca="true" t="shared" si="4" ref="L8:L14">K8+J8</f>
        <v>80820.73200000032</v>
      </c>
      <c r="M8" s="215">
        <f aca="true" t="shared" si="5" ref="M8:M14">(L8/$L$8)</f>
        <v>1</v>
      </c>
      <c r="N8" s="214">
        <f>SUM(N9:N52)</f>
        <v>67638.73800000006</v>
      </c>
      <c r="O8" s="214">
        <f>SUM(O9:O52)</f>
        <v>7345.255000000045</v>
      </c>
      <c r="P8" s="214">
        <f aca="true" t="shared" si="6" ref="P8:P14">O8+N8</f>
        <v>74983.9930000001</v>
      </c>
      <c r="Q8" s="213">
        <f aca="true" t="shared" si="7" ref="Q8:Q14">(L8/P8-1)</f>
        <v>0.07783979975566524</v>
      </c>
    </row>
    <row r="9" spans="1:17" s="187" customFormat="1" ht="18" customHeight="1" thickTop="1">
      <c r="A9" s="201" t="s">
        <v>279</v>
      </c>
      <c r="B9" s="200">
        <v>1529.1259999999997</v>
      </c>
      <c r="C9" s="196">
        <v>51.79</v>
      </c>
      <c r="D9" s="196">
        <f t="shared" si="0"/>
        <v>1580.9159999999997</v>
      </c>
      <c r="E9" s="199">
        <f t="shared" si="1"/>
        <v>0.13729111709670044</v>
      </c>
      <c r="F9" s="197">
        <v>1444.849</v>
      </c>
      <c r="G9" s="196">
        <v>35.898</v>
      </c>
      <c r="H9" s="196">
        <f t="shared" si="2"/>
        <v>1480.7469999999998</v>
      </c>
      <c r="I9" s="198">
        <f t="shared" si="3"/>
        <v>0.06764761299533273</v>
      </c>
      <c r="J9" s="197">
        <v>11778.865000000002</v>
      </c>
      <c r="K9" s="196">
        <v>452.53299999999996</v>
      </c>
      <c r="L9" s="196">
        <f t="shared" si="4"/>
        <v>12231.398000000001</v>
      </c>
      <c r="M9" s="198">
        <f t="shared" si="5"/>
        <v>0.15133985670904282</v>
      </c>
      <c r="N9" s="197">
        <v>10307.515999999996</v>
      </c>
      <c r="O9" s="196">
        <v>104.43399999999997</v>
      </c>
      <c r="P9" s="196">
        <f t="shared" si="6"/>
        <v>10411.949999999995</v>
      </c>
      <c r="Q9" s="195">
        <f t="shared" si="7"/>
        <v>0.17474613304904518</v>
      </c>
    </row>
    <row r="10" spans="1:17" s="187" customFormat="1" ht="18" customHeight="1">
      <c r="A10" s="201" t="s">
        <v>282</v>
      </c>
      <c r="B10" s="200">
        <v>1423.4389999999999</v>
      </c>
      <c r="C10" s="196">
        <v>7.680000000000001</v>
      </c>
      <c r="D10" s="196">
        <f t="shared" si="0"/>
        <v>1431.119</v>
      </c>
      <c r="E10" s="199">
        <f t="shared" si="1"/>
        <v>0.1242823313878238</v>
      </c>
      <c r="F10" s="197">
        <v>1450.081</v>
      </c>
      <c r="G10" s="196">
        <v>6.022</v>
      </c>
      <c r="H10" s="196">
        <f t="shared" si="2"/>
        <v>1456.1029999999998</v>
      </c>
      <c r="I10" s="198">
        <f t="shared" si="3"/>
        <v>-0.01715812686327811</v>
      </c>
      <c r="J10" s="197">
        <v>9859.661000000002</v>
      </c>
      <c r="K10" s="196">
        <v>54.452</v>
      </c>
      <c r="L10" s="196">
        <f t="shared" si="4"/>
        <v>9914.113000000001</v>
      </c>
      <c r="M10" s="198">
        <f t="shared" si="5"/>
        <v>0.12266794366574113</v>
      </c>
      <c r="N10" s="197">
        <v>9977.19</v>
      </c>
      <c r="O10" s="196">
        <v>108.00200000000002</v>
      </c>
      <c r="P10" s="196">
        <f t="shared" si="6"/>
        <v>10085.192000000001</v>
      </c>
      <c r="Q10" s="195">
        <f t="shared" si="7"/>
        <v>-0.01696338552602661</v>
      </c>
    </row>
    <row r="11" spans="1:17" s="187" customFormat="1" ht="18" customHeight="1">
      <c r="A11" s="201" t="s">
        <v>304</v>
      </c>
      <c r="B11" s="200">
        <v>1345.2799999999997</v>
      </c>
      <c r="C11" s="196">
        <v>0.202</v>
      </c>
      <c r="D11" s="196">
        <f t="shared" si="0"/>
        <v>1345.4819999999997</v>
      </c>
      <c r="E11" s="199">
        <f t="shared" si="1"/>
        <v>0.11684537749855317</v>
      </c>
      <c r="F11" s="197">
        <v>984.582</v>
      </c>
      <c r="G11" s="196"/>
      <c r="H11" s="196">
        <f t="shared" si="2"/>
        <v>984.582</v>
      </c>
      <c r="I11" s="198">
        <f t="shared" si="3"/>
        <v>0.36655149088648753</v>
      </c>
      <c r="J11" s="197">
        <v>7613.472</v>
      </c>
      <c r="K11" s="196">
        <v>14.882000000000003</v>
      </c>
      <c r="L11" s="196">
        <f t="shared" si="4"/>
        <v>7628.353999999999</v>
      </c>
      <c r="M11" s="198">
        <f t="shared" si="5"/>
        <v>0.09438610380316735</v>
      </c>
      <c r="N11" s="197">
        <v>7245.633</v>
      </c>
      <c r="O11" s="196"/>
      <c r="P11" s="196">
        <f t="shared" si="6"/>
        <v>7245.633</v>
      </c>
      <c r="Q11" s="195">
        <f t="shared" si="7"/>
        <v>0.05282091985613957</v>
      </c>
    </row>
    <row r="12" spans="1:17" s="187" customFormat="1" ht="18" customHeight="1">
      <c r="A12" s="201" t="s">
        <v>281</v>
      </c>
      <c r="B12" s="200">
        <v>1328.1789999999999</v>
      </c>
      <c r="C12" s="196">
        <v>2.0679999999999996</v>
      </c>
      <c r="D12" s="196">
        <f t="shared" si="0"/>
        <v>1330.2469999999998</v>
      </c>
      <c r="E12" s="199">
        <f t="shared" si="1"/>
        <v>0.11552232796969256</v>
      </c>
      <c r="F12" s="197">
        <v>1371.528</v>
      </c>
      <c r="G12" s="196">
        <v>7.935</v>
      </c>
      <c r="H12" s="196">
        <f t="shared" si="2"/>
        <v>1379.463</v>
      </c>
      <c r="I12" s="198">
        <f t="shared" si="3"/>
        <v>-0.03567765137593404</v>
      </c>
      <c r="J12" s="197">
        <v>10934.540000000003</v>
      </c>
      <c r="K12" s="196">
        <v>55.59400000000002</v>
      </c>
      <c r="L12" s="196">
        <f t="shared" si="4"/>
        <v>10990.134000000002</v>
      </c>
      <c r="M12" s="198">
        <f t="shared" si="5"/>
        <v>0.1359816191716744</v>
      </c>
      <c r="N12" s="197">
        <v>9762.993999999999</v>
      </c>
      <c r="O12" s="196">
        <v>40.97099999999999</v>
      </c>
      <c r="P12" s="196">
        <f t="shared" si="6"/>
        <v>9803.964999999998</v>
      </c>
      <c r="Q12" s="195">
        <f t="shared" si="7"/>
        <v>0.12098870202005041</v>
      </c>
    </row>
    <row r="13" spans="1:17" s="187" customFormat="1" ht="18" customHeight="1">
      <c r="A13" s="201" t="s">
        <v>285</v>
      </c>
      <c r="B13" s="200">
        <v>551.203</v>
      </c>
      <c r="C13" s="196">
        <v>60.173</v>
      </c>
      <c r="D13" s="196">
        <f t="shared" si="0"/>
        <v>611.376</v>
      </c>
      <c r="E13" s="199">
        <f t="shared" si="1"/>
        <v>0.0530935824585951</v>
      </c>
      <c r="F13" s="197">
        <v>413.869</v>
      </c>
      <c r="G13" s="196">
        <v>39.763</v>
      </c>
      <c r="H13" s="196">
        <f t="shared" si="2"/>
        <v>453.632</v>
      </c>
      <c r="I13" s="198">
        <f t="shared" si="3"/>
        <v>0.3477356094808126</v>
      </c>
      <c r="J13" s="197">
        <v>3755.8269999999998</v>
      </c>
      <c r="K13" s="196">
        <v>356.12299999999993</v>
      </c>
      <c r="L13" s="196">
        <f t="shared" si="4"/>
        <v>4111.95</v>
      </c>
      <c r="M13" s="198">
        <f t="shared" si="5"/>
        <v>0.05087741595807352</v>
      </c>
      <c r="N13" s="197">
        <v>2823.248</v>
      </c>
      <c r="O13" s="196">
        <v>276.313</v>
      </c>
      <c r="P13" s="196">
        <f t="shared" si="6"/>
        <v>3099.561</v>
      </c>
      <c r="Q13" s="195">
        <f t="shared" si="7"/>
        <v>0.32662335085516947</v>
      </c>
    </row>
    <row r="14" spans="1:17" s="187" customFormat="1" ht="18" customHeight="1">
      <c r="A14" s="201" t="s">
        <v>280</v>
      </c>
      <c r="B14" s="200">
        <v>522.215</v>
      </c>
      <c r="C14" s="196">
        <v>1.567</v>
      </c>
      <c r="D14" s="196">
        <f t="shared" si="0"/>
        <v>523.782</v>
      </c>
      <c r="E14" s="199">
        <f t="shared" si="1"/>
        <v>0.04548667727769468</v>
      </c>
      <c r="F14" s="197">
        <v>546.183</v>
      </c>
      <c r="G14" s="196">
        <v>2.072</v>
      </c>
      <c r="H14" s="196">
        <f t="shared" si="2"/>
        <v>548.255</v>
      </c>
      <c r="I14" s="198">
        <f t="shared" si="3"/>
        <v>-0.044637987797648826</v>
      </c>
      <c r="J14" s="197">
        <v>4028.8379999999997</v>
      </c>
      <c r="K14" s="196">
        <v>15.642</v>
      </c>
      <c r="L14" s="196">
        <f t="shared" si="4"/>
        <v>4044.4799999999996</v>
      </c>
      <c r="M14" s="198">
        <f t="shared" si="5"/>
        <v>0.050042605404761534</v>
      </c>
      <c r="N14" s="197">
        <v>3622.600000000001</v>
      </c>
      <c r="O14" s="196">
        <v>13.096999999999992</v>
      </c>
      <c r="P14" s="196">
        <f t="shared" si="6"/>
        <v>3635.697000000001</v>
      </c>
      <c r="Q14" s="195">
        <f t="shared" si="7"/>
        <v>0.11243593731820845</v>
      </c>
    </row>
    <row r="15" spans="1:17" s="187" customFormat="1" ht="18" customHeight="1">
      <c r="A15" s="201" t="s">
        <v>284</v>
      </c>
      <c r="B15" s="200">
        <v>457.997</v>
      </c>
      <c r="C15" s="196">
        <v>0.804</v>
      </c>
      <c r="D15" s="196">
        <f aca="true" t="shared" si="8" ref="D15:D27">C15+B15</f>
        <v>458.801</v>
      </c>
      <c r="E15" s="199">
        <f aca="true" t="shared" si="9" ref="E15:E27">D15/$D$8</f>
        <v>0.03984354754780347</v>
      </c>
      <c r="F15" s="197">
        <v>257.542</v>
      </c>
      <c r="G15" s="196">
        <v>0.529</v>
      </c>
      <c r="H15" s="196">
        <f aca="true" t="shared" si="10" ref="H15:H27">G15+F15</f>
        <v>258.07099999999997</v>
      </c>
      <c r="I15" s="198">
        <f aca="true" t="shared" si="11" ref="I15:I27">(D15/H15-1)</f>
        <v>0.7778092075436607</v>
      </c>
      <c r="J15" s="197">
        <v>1478.3140000000003</v>
      </c>
      <c r="K15" s="196">
        <v>5.918999999999999</v>
      </c>
      <c r="L15" s="196">
        <f aca="true" t="shared" si="12" ref="L15:L27">K15+J15</f>
        <v>1484.2330000000004</v>
      </c>
      <c r="M15" s="198">
        <f aca="true" t="shared" si="13" ref="M15:M27">(L15/$L$8)</f>
        <v>0.01836450825513427</v>
      </c>
      <c r="N15" s="197">
        <v>1221.213</v>
      </c>
      <c r="O15" s="196">
        <v>16.384</v>
      </c>
      <c r="P15" s="196">
        <f aca="true" t="shared" si="14" ref="P15:P27">O15+N15</f>
        <v>1237.597</v>
      </c>
      <c r="Q15" s="195">
        <f aca="true" t="shared" si="15" ref="Q15:Q27">(L15/P15-1)</f>
        <v>0.1992861973647322</v>
      </c>
    </row>
    <row r="16" spans="1:17" s="187" customFormat="1" ht="18" customHeight="1">
      <c r="A16" s="201" t="s">
        <v>286</v>
      </c>
      <c r="B16" s="200">
        <v>289.59999999999997</v>
      </c>
      <c r="C16" s="196">
        <v>1.505</v>
      </c>
      <c r="D16" s="196">
        <f t="shared" si="8"/>
        <v>291.10499999999996</v>
      </c>
      <c r="E16" s="199">
        <f t="shared" si="9"/>
        <v>0.025280363183391767</v>
      </c>
      <c r="F16" s="197">
        <v>251.803</v>
      </c>
      <c r="G16" s="196">
        <v>4.714</v>
      </c>
      <c r="H16" s="196">
        <f t="shared" si="10"/>
        <v>256.517</v>
      </c>
      <c r="I16" s="198">
        <f t="shared" si="11"/>
        <v>0.1348370673288708</v>
      </c>
      <c r="J16" s="197">
        <v>1998.694</v>
      </c>
      <c r="K16" s="196">
        <v>21.81</v>
      </c>
      <c r="L16" s="196">
        <f t="shared" si="12"/>
        <v>2020.504</v>
      </c>
      <c r="M16" s="198">
        <f t="shared" si="13"/>
        <v>0.024999823065200544</v>
      </c>
      <c r="N16" s="197">
        <v>1771.2870000000003</v>
      </c>
      <c r="O16" s="196">
        <v>29.846</v>
      </c>
      <c r="P16" s="196">
        <f t="shared" si="14"/>
        <v>1801.1330000000003</v>
      </c>
      <c r="Q16" s="195">
        <f t="shared" si="15"/>
        <v>0.12179611389053413</v>
      </c>
    </row>
    <row r="17" spans="1:17" s="187" customFormat="1" ht="18" customHeight="1">
      <c r="A17" s="201" t="s">
        <v>283</v>
      </c>
      <c r="B17" s="200">
        <v>195.568</v>
      </c>
      <c r="C17" s="196">
        <v>10.295</v>
      </c>
      <c r="D17" s="196">
        <f t="shared" si="8"/>
        <v>205.863</v>
      </c>
      <c r="E17" s="199">
        <f t="shared" si="9"/>
        <v>0.01787771218640209</v>
      </c>
      <c r="F17" s="197">
        <v>180.23299999999998</v>
      </c>
      <c r="G17" s="196">
        <v>9.882</v>
      </c>
      <c r="H17" s="196">
        <f t="shared" si="10"/>
        <v>190.11499999999998</v>
      </c>
      <c r="I17" s="198">
        <f t="shared" si="11"/>
        <v>0.08283407411303689</v>
      </c>
      <c r="J17" s="197">
        <v>1448.589</v>
      </c>
      <c r="K17" s="196">
        <v>33.45800000000001</v>
      </c>
      <c r="L17" s="196">
        <f t="shared" si="12"/>
        <v>1482.047</v>
      </c>
      <c r="M17" s="198">
        <f t="shared" si="13"/>
        <v>0.018337460739652717</v>
      </c>
      <c r="N17" s="197">
        <v>1252.009</v>
      </c>
      <c r="O17" s="196">
        <v>23.156</v>
      </c>
      <c r="P17" s="196">
        <f t="shared" si="14"/>
        <v>1275.165</v>
      </c>
      <c r="Q17" s="195">
        <f t="shared" si="15"/>
        <v>0.16223939647026087</v>
      </c>
    </row>
    <row r="18" spans="1:17" s="187" customFormat="1" ht="18" customHeight="1">
      <c r="A18" s="201" t="s">
        <v>294</v>
      </c>
      <c r="B18" s="200">
        <v>166.89999999999998</v>
      </c>
      <c r="C18" s="196">
        <v>0</v>
      </c>
      <c r="D18" s="196">
        <f t="shared" si="8"/>
        <v>166.89999999999998</v>
      </c>
      <c r="E18" s="199">
        <f t="shared" si="9"/>
        <v>0.014494057523258228</v>
      </c>
      <c r="F18" s="197">
        <v>133.944</v>
      </c>
      <c r="G18" s="196"/>
      <c r="H18" s="196">
        <f t="shared" si="10"/>
        <v>133.944</v>
      </c>
      <c r="I18" s="198">
        <f t="shared" si="11"/>
        <v>0.24604312249895477</v>
      </c>
      <c r="J18" s="197">
        <v>1121.8229999999999</v>
      </c>
      <c r="K18" s="196">
        <v>0.5</v>
      </c>
      <c r="L18" s="196">
        <f t="shared" si="12"/>
        <v>1122.3229999999999</v>
      </c>
      <c r="M18" s="198">
        <f t="shared" si="13"/>
        <v>0.01388657306395091</v>
      </c>
      <c r="N18" s="197">
        <v>612.1669999999999</v>
      </c>
      <c r="O18" s="196">
        <v>0.136</v>
      </c>
      <c r="P18" s="196">
        <f t="shared" si="14"/>
        <v>612.3029999999999</v>
      </c>
      <c r="Q18" s="195">
        <f t="shared" si="15"/>
        <v>0.8329536193681888</v>
      </c>
    </row>
    <row r="19" spans="1:17" s="187" customFormat="1" ht="18" customHeight="1">
      <c r="A19" s="201" t="s">
        <v>287</v>
      </c>
      <c r="B19" s="200">
        <v>165.37400000000002</v>
      </c>
      <c r="C19" s="196">
        <v>0</v>
      </c>
      <c r="D19" s="196">
        <f t="shared" si="8"/>
        <v>165.37400000000002</v>
      </c>
      <c r="E19" s="199">
        <f t="shared" si="9"/>
        <v>0.014361535463458997</v>
      </c>
      <c r="F19" s="197">
        <v>132.11</v>
      </c>
      <c r="G19" s="196">
        <v>0.65</v>
      </c>
      <c r="H19" s="196">
        <f t="shared" si="10"/>
        <v>132.76000000000002</v>
      </c>
      <c r="I19" s="198">
        <f t="shared" si="11"/>
        <v>0.24566134377824644</v>
      </c>
      <c r="J19" s="197">
        <v>1219.0950000000003</v>
      </c>
      <c r="K19" s="196">
        <v>11.600999999999999</v>
      </c>
      <c r="L19" s="196">
        <f t="shared" si="12"/>
        <v>1230.6960000000004</v>
      </c>
      <c r="M19" s="198">
        <f t="shared" si="13"/>
        <v>0.015227479008727555</v>
      </c>
      <c r="N19" s="197">
        <v>857.868</v>
      </c>
      <c r="O19" s="196">
        <v>3.945</v>
      </c>
      <c r="P19" s="196">
        <f t="shared" si="14"/>
        <v>861.8130000000001</v>
      </c>
      <c r="Q19" s="195">
        <f t="shared" si="15"/>
        <v>0.4280313710746997</v>
      </c>
    </row>
    <row r="20" spans="1:17" s="187" customFormat="1" ht="18" customHeight="1">
      <c r="A20" s="201" t="s">
        <v>289</v>
      </c>
      <c r="B20" s="200">
        <v>120.718</v>
      </c>
      <c r="C20" s="196">
        <v>0.06</v>
      </c>
      <c r="D20" s="196">
        <f t="shared" si="8"/>
        <v>120.778</v>
      </c>
      <c r="E20" s="199">
        <f t="shared" si="9"/>
        <v>0.010488695503559511</v>
      </c>
      <c r="F20" s="197">
        <v>143.74699999999999</v>
      </c>
      <c r="G20" s="196">
        <v>3.8</v>
      </c>
      <c r="H20" s="196">
        <f t="shared" si="10"/>
        <v>147.547</v>
      </c>
      <c r="I20" s="198">
        <f t="shared" si="11"/>
        <v>-0.18142693514608899</v>
      </c>
      <c r="J20" s="197">
        <v>880.3519999999999</v>
      </c>
      <c r="K20" s="196">
        <v>24.967000000000002</v>
      </c>
      <c r="L20" s="196">
        <f t="shared" si="12"/>
        <v>905.3189999999998</v>
      </c>
      <c r="M20" s="198">
        <f t="shared" si="13"/>
        <v>0.011201568924171538</v>
      </c>
      <c r="N20" s="197">
        <v>1093.3330000000003</v>
      </c>
      <c r="O20" s="196">
        <v>13.285999999999998</v>
      </c>
      <c r="P20" s="196">
        <f t="shared" si="14"/>
        <v>1106.6190000000004</v>
      </c>
      <c r="Q20" s="195">
        <f t="shared" si="15"/>
        <v>-0.18190542544453014</v>
      </c>
    </row>
    <row r="21" spans="1:17" s="187" customFormat="1" ht="18" customHeight="1">
      <c r="A21" s="201" t="s">
        <v>301</v>
      </c>
      <c r="B21" s="200">
        <v>119.014</v>
      </c>
      <c r="C21" s="196">
        <v>0.556</v>
      </c>
      <c r="D21" s="196">
        <f t="shared" si="8"/>
        <v>119.57</v>
      </c>
      <c r="E21" s="199">
        <f t="shared" si="9"/>
        <v>0.010383789443115556</v>
      </c>
      <c r="F21" s="197">
        <v>69.478</v>
      </c>
      <c r="G21" s="196"/>
      <c r="H21" s="196">
        <f t="shared" si="10"/>
        <v>69.478</v>
      </c>
      <c r="I21" s="198">
        <f t="shared" si="11"/>
        <v>0.7209764241918306</v>
      </c>
      <c r="J21" s="197">
        <v>728.5070000000003</v>
      </c>
      <c r="K21" s="196">
        <v>3.2639999999999993</v>
      </c>
      <c r="L21" s="196">
        <f t="shared" si="12"/>
        <v>731.7710000000003</v>
      </c>
      <c r="M21" s="198">
        <f t="shared" si="13"/>
        <v>0.009054248605419675</v>
      </c>
      <c r="N21" s="197">
        <v>375.813</v>
      </c>
      <c r="O21" s="196">
        <v>1.618</v>
      </c>
      <c r="P21" s="196">
        <f t="shared" si="14"/>
        <v>377.431</v>
      </c>
      <c r="Q21" s="195">
        <f t="shared" si="15"/>
        <v>0.938820605620631</v>
      </c>
    </row>
    <row r="22" spans="1:17" s="187" customFormat="1" ht="18" customHeight="1">
      <c r="A22" s="201" t="s">
        <v>293</v>
      </c>
      <c r="B22" s="200">
        <v>50.504000000000005</v>
      </c>
      <c r="C22" s="196">
        <v>64.338</v>
      </c>
      <c r="D22" s="196">
        <f t="shared" si="8"/>
        <v>114.842</v>
      </c>
      <c r="E22" s="199">
        <f t="shared" si="9"/>
        <v>0.00997319684892763</v>
      </c>
      <c r="F22" s="197">
        <v>40.842</v>
      </c>
      <c r="G22" s="196">
        <v>36.642</v>
      </c>
      <c r="H22" s="196">
        <f t="shared" si="10"/>
        <v>77.48400000000001</v>
      </c>
      <c r="I22" s="198">
        <f t="shared" si="11"/>
        <v>0.48213824789633963</v>
      </c>
      <c r="J22" s="197">
        <v>323.78000000000014</v>
      </c>
      <c r="K22" s="196">
        <v>234.82</v>
      </c>
      <c r="L22" s="196">
        <f t="shared" si="12"/>
        <v>558.6000000000001</v>
      </c>
      <c r="M22" s="198">
        <f t="shared" si="13"/>
        <v>0.006911592931378027</v>
      </c>
      <c r="N22" s="197">
        <v>278.3910000000001</v>
      </c>
      <c r="O22" s="196">
        <v>173.92</v>
      </c>
      <c r="P22" s="196">
        <f t="shared" si="14"/>
        <v>452.31100000000004</v>
      </c>
      <c r="Q22" s="195">
        <f t="shared" si="15"/>
        <v>0.23499096860346103</v>
      </c>
    </row>
    <row r="23" spans="1:17" s="187" customFormat="1" ht="18" customHeight="1">
      <c r="A23" s="201" t="s">
        <v>305</v>
      </c>
      <c r="B23" s="200">
        <v>58.690999999999995</v>
      </c>
      <c r="C23" s="196">
        <v>43.367000000000004</v>
      </c>
      <c r="D23" s="196">
        <f t="shared" si="8"/>
        <v>102.05799999999999</v>
      </c>
      <c r="E23" s="199">
        <f t="shared" si="9"/>
        <v>0.008862998937739295</v>
      </c>
      <c r="F23" s="197">
        <v>68.745</v>
      </c>
      <c r="G23" s="196">
        <v>39.162</v>
      </c>
      <c r="H23" s="196">
        <f t="shared" si="10"/>
        <v>107.90700000000001</v>
      </c>
      <c r="I23" s="198">
        <f t="shared" si="11"/>
        <v>-0.05420408314567193</v>
      </c>
      <c r="J23" s="197">
        <v>414.494</v>
      </c>
      <c r="K23" s="196">
        <v>354.68600000000004</v>
      </c>
      <c r="L23" s="196">
        <f t="shared" si="12"/>
        <v>769.1800000000001</v>
      </c>
      <c r="M23" s="198">
        <f t="shared" si="13"/>
        <v>0.009517112515140261</v>
      </c>
      <c r="N23" s="197">
        <v>529.6549999999999</v>
      </c>
      <c r="O23" s="196">
        <v>245.664</v>
      </c>
      <c r="P23" s="196">
        <f t="shared" si="14"/>
        <v>775.3189999999998</v>
      </c>
      <c r="Q23" s="195">
        <f t="shared" si="15"/>
        <v>-0.007918031158787309</v>
      </c>
    </row>
    <row r="24" spans="1:17" s="187" customFormat="1" ht="18" customHeight="1">
      <c r="A24" s="201" t="s">
        <v>291</v>
      </c>
      <c r="B24" s="200">
        <v>99.10699999999999</v>
      </c>
      <c r="C24" s="196">
        <v>0</v>
      </c>
      <c r="D24" s="196">
        <f t="shared" si="8"/>
        <v>99.10699999999999</v>
      </c>
      <c r="E24" s="199">
        <f t="shared" si="9"/>
        <v>0.008606725937432912</v>
      </c>
      <c r="F24" s="197">
        <v>58.272</v>
      </c>
      <c r="G24" s="196">
        <v>0.66</v>
      </c>
      <c r="H24" s="196">
        <f t="shared" si="10"/>
        <v>58.931999999999995</v>
      </c>
      <c r="I24" s="198">
        <f t="shared" si="11"/>
        <v>0.6817179121699586</v>
      </c>
      <c r="J24" s="197">
        <v>819.7059999999999</v>
      </c>
      <c r="K24" s="196">
        <v>2.7109999999999994</v>
      </c>
      <c r="L24" s="196">
        <f t="shared" si="12"/>
        <v>822.4169999999999</v>
      </c>
      <c r="M24" s="198">
        <f t="shared" si="13"/>
        <v>0.010175817264312784</v>
      </c>
      <c r="N24" s="197">
        <v>428.44199999999995</v>
      </c>
      <c r="O24" s="196">
        <v>9.788999999999996</v>
      </c>
      <c r="P24" s="196">
        <f t="shared" si="14"/>
        <v>438.23099999999994</v>
      </c>
      <c r="Q24" s="195">
        <f t="shared" si="15"/>
        <v>0.8766746305030908</v>
      </c>
    </row>
    <row r="25" spans="1:17" s="187" customFormat="1" ht="18" customHeight="1">
      <c r="A25" s="201" t="s">
        <v>312</v>
      </c>
      <c r="B25" s="200">
        <v>92.15100000000001</v>
      </c>
      <c r="C25" s="196">
        <v>0.657</v>
      </c>
      <c r="D25" s="196">
        <f t="shared" si="8"/>
        <v>92.808</v>
      </c>
      <c r="E25" s="199">
        <f t="shared" si="9"/>
        <v>0.008059703359008687</v>
      </c>
      <c r="F25" s="197">
        <v>69.39</v>
      </c>
      <c r="G25" s="196">
        <v>11.977</v>
      </c>
      <c r="H25" s="196">
        <f t="shared" si="10"/>
        <v>81.367</v>
      </c>
      <c r="I25" s="198">
        <f t="shared" si="11"/>
        <v>0.14060982953777335</v>
      </c>
      <c r="J25" s="197">
        <v>639.6720000000001</v>
      </c>
      <c r="K25" s="196">
        <v>32.553000000000004</v>
      </c>
      <c r="L25" s="196">
        <f t="shared" si="12"/>
        <v>672.2250000000001</v>
      </c>
      <c r="M25" s="198">
        <f t="shared" si="13"/>
        <v>0.008317482202462574</v>
      </c>
      <c r="N25" s="197">
        <v>935.5169999999998</v>
      </c>
      <c r="O25" s="196">
        <v>32.028000000000006</v>
      </c>
      <c r="P25" s="196">
        <f t="shared" si="14"/>
        <v>967.5449999999998</v>
      </c>
      <c r="Q25" s="195">
        <f t="shared" si="15"/>
        <v>-0.3052261135140999</v>
      </c>
    </row>
    <row r="26" spans="1:17" s="187" customFormat="1" ht="18" customHeight="1">
      <c r="A26" s="201" t="s">
        <v>295</v>
      </c>
      <c r="B26" s="200">
        <v>67.063</v>
      </c>
      <c r="C26" s="196">
        <v>0.002</v>
      </c>
      <c r="D26" s="196">
        <f t="shared" si="8"/>
        <v>67.065</v>
      </c>
      <c r="E26" s="199">
        <f t="shared" si="9"/>
        <v>0.005824110052710084</v>
      </c>
      <c r="F26" s="197">
        <v>58.971999999999994</v>
      </c>
      <c r="G26" s="196"/>
      <c r="H26" s="196">
        <f t="shared" si="10"/>
        <v>58.971999999999994</v>
      </c>
      <c r="I26" s="198">
        <f t="shared" si="11"/>
        <v>0.13723461981957552</v>
      </c>
      <c r="J26" s="197">
        <v>515.177</v>
      </c>
      <c r="K26" s="196">
        <v>7.931999999999999</v>
      </c>
      <c r="L26" s="196">
        <f t="shared" si="12"/>
        <v>523.109</v>
      </c>
      <c r="M26" s="198">
        <f t="shared" si="13"/>
        <v>0.006472460556283974</v>
      </c>
      <c r="N26" s="197">
        <v>370.43999999999994</v>
      </c>
      <c r="O26" s="196">
        <v>2.6620000000000004</v>
      </c>
      <c r="P26" s="196">
        <f t="shared" si="14"/>
        <v>373.1019999999999</v>
      </c>
      <c r="Q26" s="195">
        <f t="shared" si="15"/>
        <v>0.402053593923378</v>
      </c>
    </row>
    <row r="27" spans="1:17" s="187" customFormat="1" ht="18" customHeight="1">
      <c r="A27" s="201" t="s">
        <v>292</v>
      </c>
      <c r="B27" s="200">
        <v>50.268</v>
      </c>
      <c r="C27" s="196">
        <v>14.914000000000003</v>
      </c>
      <c r="D27" s="196">
        <f t="shared" si="8"/>
        <v>65.182</v>
      </c>
      <c r="E27" s="199">
        <f t="shared" si="9"/>
        <v>0.005660585125710113</v>
      </c>
      <c r="F27" s="197">
        <v>305.539</v>
      </c>
      <c r="G27" s="196">
        <v>22.568</v>
      </c>
      <c r="H27" s="196">
        <f t="shared" si="10"/>
        <v>328.10699999999997</v>
      </c>
      <c r="I27" s="198">
        <f t="shared" si="11"/>
        <v>-0.80133919727406</v>
      </c>
      <c r="J27" s="197">
        <v>743.989</v>
      </c>
      <c r="K27" s="196">
        <v>136.63800000000006</v>
      </c>
      <c r="L27" s="196">
        <f t="shared" si="12"/>
        <v>880.6270000000001</v>
      </c>
      <c r="M27" s="198">
        <f t="shared" si="13"/>
        <v>0.010896053255246396</v>
      </c>
      <c r="N27" s="197">
        <v>2142.99</v>
      </c>
      <c r="O27" s="196">
        <v>153.24400000000003</v>
      </c>
      <c r="P27" s="196">
        <f t="shared" si="14"/>
        <v>2296.234</v>
      </c>
      <c r="Q27" s="195">
        <f t="shared" si="15"/>
        <v>-0.6164907409262296</v>
      </c>
    </row>
    <row r="28" spans="1:17" s="187" customFormat="1" ht="18" customHeight="1">
      <c r="A28" s="201" t="s">
        <v>297</v>
      </c>
      <c r="B28" s="200">
        <v>41.882000000000005</v>
      </c>
      <c r="C28" s="196">
        <v>8.745999999999999</v>
      </c>
      <c r="D28" s="196">
        <f>C28+B28</f>
        <v>50.628</v>
      </c>
      <c r="E28" s="199">
        <f>D28/$D$8</f>
        <v>0.00439667551999711</v>
      </c>
      <c r="F28" s="197">
        <v>50.382999999999996</v>
      </c>
      <c r="G28" s="196">
        <v>5.381</v>
      </c>
      <c r="H28" s="196">
        <f>G28+F28</f>
        <v>55.763999999999996</v>
      </c>
      <c r="I28" s="198">
        <f>(D28/H28-1)</f>
        <v>-0.09210243167635024</v>
      </c>
      <c r="J28" s="197">
        <v>282.823</v>
      </c>
      <c r="K28" s="196">
        <v>37.32700000000002</v>
      </c>
      <c r="L28" s="196">
        <f>K28+J28</f>
        <v>320.15</v>
      </c>
      <c r="M28" s="198">
        <f>(L28/$L$8)</f>
        <v>0.003961236084820399</v>
      </c>
      <c r="N28" s="197">
        <v>316.56899999999996</v>
      </c>
      <c r="O28" s="196">
        <v>31.891000000000005</v>
      </c>
      <c r="P28" s="196">
        <f>O28+N28</f>
        <v>348.46</v>
      </c>
      <c r="Q28" s="195">
        <f>(L28/P28-1)</f>
        <v>-0.08124318429661948</v>
      </c>
    </row>
    <row r="29" spans="1:17" s="187" customFormat="1" ht="18" customHeight="1">
      <c r="A29" s="201" t="s">
        <v>319</v>
      </c>
      <c r="B29" s="200">
        <v>48.35</v>
      </c>
      <c r="C29" s="196">
        <v>0</v>
      </c>
      <c r="D29" s="196">
        <f>C29+B29</f>
        <v>48.35</v>
      </c>
      <c r="E29" s="199">
        <f>D29/$D$8</f>
        <v>0.004198847700716209</v>
      </c>
      <c r="F29" s="197">
        <v>50.08800000000001</v>
      </c>
      <c r="G29" s="196">
        <v>0.05</v>
      </c>
      <c r="H29" s="196">
        <f>G29+F29</f>
        <v>50.138000000000005</v>
      </c>
      <c r="I29" s="198">
        <f>(D29/H29-1)</f>
        <v>-0.03566157405560655</v>
      </c>
      <c r="J29" s="197">
        <v>257.096</v>
      </c>
      <c r="K29" s="196">
        <v>0.1</v>
      </c>
      <c r="L29" s="196">
        <f>K29+J29</f>
        <v>257.196</v>
      </c>
      <c r="M29" s="198">
        <f>(L29/$L$8)</f>
        <v>0.0031823022835279317</v>
      </c>
      <c r="N29" s="197">
        <v>317.62399999999997</v>
      </c>
      <c r="O29" s="196">
        <v>0.14</v>
      </c>
      <c r="P29" s="196">
        <f>O29+N29</f>
        <v>317.76399999999995</v>
      </c>
      <c r="Q29" s="195">
        <f>(L29/P29-1)</f>
        <v>-0.19060686547248884</v>
      </c>
    </row>
    <row r="30" spans="1:17" s="187" customFormat="1" ht="18" customHeight="1">
      <c r="A30" s="201" t="s">
        <v>303</v>
      </c>
      <c r="B30" s="200">
        <v>46.385000000000005</v>
      </c>
      <c r="C30" s="196">
        <v>0</v>
      </c>
      <c r="D30" s="196">
        <f>C30+B30</f>
        <v>46.385000000000005</v>
      </c>
      <c r="E30" s="199">
        <f>D30/$D$8</f>
        <v>0.004028201666964248</v>
      </c>
      <c r="F30" s="197">
        <v>4.731</v>
      </c>
      <c r="G30" s="196"/>
      <c r="H30" s="196">
        <f>G30+F30</f>
        <v>4.731</v>
      </c>
      <c r="I30" s="198">
        <f>(D30/H30-1)</f>
        <v>8.804481082223633</v>
      </c>
      <c r="J30" s="197">
        <v>146.89</v>
      </c>
      <c r="K30" s="196">
        <v>0.1</v>
      </c>
      <c r="L30" s="196">
        <f>K30+J30</f>
        <v>146.98999999999998</v>
      </c>
      <c r="M30" s="198">
        <f>(L30/$L$8)</f>
        <v>0.0018187165144705618</v>
      </c>
      <c r="N30" s="197">
        <v>63.425</v>
      </c>
      <c r="O30" s="196"/>
      <c r="P30" s="196">
        <f>O30+N30</f>
        <v>63.425</v>
      </c>
      <c r="Q30" s="195">
        <f>(L30/P30-1)</f>
        <v>1.3175404020496648</v>
      </c>
    </row>
    <row r="31" spans="1:17" s="187" customFormat="1" ht="18" customHeight="1">
      <c r="A31" s="201" t="s">
        <v>296</v>
      </c>
      <c r="B31" s="200">
        <v>36.312</v>
      </c>
      <c r="C31" s="196">
        <v>8.562999999999999</v>
      </c>
      <c r="D31" s="196">
        <f>C31+B31</f>
        <v>44.875</v>
      </c>
      <c r="E31" s="199">
        <f>D31/$D$8</f>
        <v>0.003897069091409305</v>
      </c>
      <c r="F31" s="197">
        <v>29.842999999999996</v>
      </c>
      <c r="G31" s="196">
        <v>10.764000000000001</v>
      </c>
      <c r="H31" s="196">
        <f>G31+F31</f>
        <v>40.607</v>
      </c>
      <c r="I31" s="198">
        <f>(D31/H31-1)</f>
        <v>0.10510503115226433</v>
      </c>
      <c r="J31" s="197">
        <v>281.58700000000005</v>
      </c>
      <c r="K31" s="196">
        <v>35.166</v>
      </c>
      <c r="L31" s="196">
        <f>K31+J31</f>
        <v>316.75300000000004</v>
      </c>
      <c r="M31" s="198">
        <f>(L31/$L$8)</f>
        <v>0.003919204790176842</v>
      </c>
      <c r="N31" s="197">
        <v>240.663</v>
      </c>
      <c r="O31" s="196">
        <v>68.986</v>
      </c>
      <c r="P31" s="196">
        <f>O31+N31</f>
        <v>309.649</v>
      </c>
      <c r="Q31" s="195">
        <f>(L31/P31-1)</f>
        <v>0.022942105416132508</v>
      </c>
    </row>
    <row r="32" spans="1:17" s="187" customFormat="1" ht="18" customHeight="1">
      <c r="A32" s="201" t="s">
        <v>313</v>
      </c>
      <c r="B32" s="200">
        <v>39.604</v>
      </c>
      <c r="C32" s="196">
        <v>0.126</v>
      </c>
      <c r="D32" s="196">
        <f>C32+B32</f>
        <v>39.73</v>
      </c>
      <c r="E32" s="199">
        <f>D32/$D$8</f>
        <v>0.00345026306410455</v>
      </c>
      <c r="F32" s="197">
        <v>40.704</v>
      </c>
      <c r="G32" s="196"/>
      <c r="H32" s="196">
        <f>G32+F32</f>
        <v>40.704</v>
      </c>
      <c r="I32" s="198">
        <f>(D32/H32-1)</f>
        <v>-0.023928852201257955</v>
      </c>
      <c r="J32" s="197">
        <v>309.09799999999996</v>
      </c>
      <c r="K32" s="196">
        <v>24.471999999999998</v>
      </c>
      <c r="L32" s="196">
        <f>K32+J32</f>
        <v>333.56999999999994</v>
      </c>
      <c r="M32" s="198">
        <f>(L32/$L$8)</f>
        <v>0.0041272825888287994</v>
      </c>
      <c r="N32" s="197">
        <v>233.86599999999999</v>
      </c>
      <c r="O32" s="196">
        <v>6.530000000000001</v>
      </c>
      <c r="P32" s="196">
        <f>O32+N32</f>
        <v>240.396</v>
      </c>
      <c r="Q32" s="195">
        <f>(L32/P32-1)</f>
        <v>0.38758548395147985</v>
      </c>
    </row>
    <row r="33" spans="1:17" s="187" customFormat="1" ht="18" customHeight="1">
      <c r="A33" s="201" t="s">
        <v>317</v>
      </c>
      <c r="B33" s="200">
        <v>0</v>
      </c>
      <c r="C33" s="196">
        <v>36.349000000000004</v>
      </c>
      <c r="D33" s="196">
        <f>C33+B33</f>
        <v>36.349000000000004</v>
      </c>
      <c r="E33" s="199">
        <f>D33/$D$8</f>
        <v>0.0031566476747328545</v>
      </c>
      <c r="F33" s="197"/>
      <c r="G33" s="196">
        <v>39.001000000000005</v>
      </c>
      <c r="H33" s="196">
        <f>G33+F33</f>
        <v>39.001000000000005</v>
      </c>
      <c r="I33" s="198">
        <f>(D33/H33-1)</f>
        <v>-0.06799825645496271</v>
      </c>
      <c r="J33" s="197"/>
      <c r="K33" s="196">
        <v>229.18099999999995</v>
      </c>
      <c r="L33" s="196">
        <f>K33+J33</f>
        <v>229.18099999999995</v>
      </c>
      <c r="M33" s="198">
        <f>(L33/$L$8)</f>
        <v>0.002835670926613224</v>
      </c>
      <c r="N33" s="197"/>
      <c r="O33" s="196">
        <v>246.068</v>
      </c>
      <c r="P33" s="196">
        <f>O33+N33</f>
        <v>246.068</v>
      </c>
      <c r="Q33" s="195">
        <f>(L33/P33-1)</f>
        <v>-0.06862737129573959</v>
      </c>
    </row>
    <row r="34" spans="1:17" s="187" customFormat="1" ht="18" customHeight="1">
      <c r="A34" s="201" t="s">
        <v>288</v>
      </c>
      <c r="B34" s="200">
        <v>33.223</v>
      </c>
      <c r="C34" s="196">
        <v>0</v>
      </c>
      <c r="D34" s="196">
        <f>C34+B34</f>
        <v>33.223</v>
      </c>
      <c r="E34" s="199">
        <f>D34/$D$8</f>
        <v>0.0028851771905045423</v>
      </c>
      <c r="F34" s="197">
        <v>7.953</v>
      </c>
      <c r="G34" s="196">
        <v>0.023</v>
      </c>
      <c r="H34" s="196">
        <f>G34+F34</f>
        <v>7.976</v>
      </c>
      <c r="I34" s="198">
        <f>(D34/H34-1)</f>
        <v>3.1653711133400195</v>
      </c>
      <c r="J34" s="197">
        <v>183.285</v>
      </c>
      <c r="K34" s="196">
        <v>1.031</v>
      </c>
      <c r="L34" s="196">
        <f>K34+J34</f>
        <v>184.316</v>
      </c>
      <c r="M34" s="198">
        <f>(L34/$L$8)</f>
        <v>0.002280553459971128</v>
      </c>
      <c r="N34" s="197">
        <v>68.665</v>
      </c>
      <c r="O34" s="196">
        <v>0.46</v>
      </c>
      <c r="P34" s="196">
        <f>O34+N34</f>
        <v>69.125</v>
      </c>
      <c r="Q34" s="195">
        <f>(L34/P34-1)</f>
        <v>1.6664159132007232</v>
      </c>
    </row>
    <row r="35" spans="1:17" s="187" customFormat="1" ht="18" customHeight="1">
      <c r="A35" s="201" t="s">
        <v>298</v>
      </c>
      <c r="B35" s="200">
        <v>27.529</v>
      </c>
      <c r="C35" s="196">
        <v>0.1</v>
      </c>
      <c r="D35" s="196">
        <f>C35+B35</f>
        <v>27.629</v>
      </c>
      <c r="E35" s="199">
        <f>D35/$D$8</f>
        <v>0.0023993787615943776</v>
      </c>
      <c r="F35" s="197">
        <v>18.379</v>
      </c>
      <c r="G35" s="196">
        <v>12</v>
      </c>
      <c r="H35" s="196">
        <f>G35+F35</f>
        <v>30.379</v>
      </c>
      <c r="I35" s="198">
        <f>(D35/H35-1)</f>
        <v>-0.0905230586918595</v>
      </c>
      <c r="J35" s="197">
        <v>204.765</v>
      </c>
      <c r="K35" s="196">
        <v>22.857000000000003</v>
      </c>
      <c r="L35" s="196">
        <f>K35+J35</f>
        <v>227.62199999999999</v>
      </c>
      <c r="M35" s="198">
        <f>(L35/$L$8)</f>
        <v>0.0028163813215648565</v>
      </c>
      <c r="N35" s="197">
        <v>110.664</v>
      </c>
      <c r="O35" s="196">
        <v>27.339000000000002</v>
      </c>
      <c r="P35" s="196">
        <f>O35+N35</f>
        <v>138.00300000000001</v>
      </c>
      <c r="Q35" s="195">
        <f>(L35/P35-1)</f>
        <v>0.6493989261103017</v>
      </c>
    </row>
    <row r="36" spans="1:17" s="187" customFormat="1" ht="18" customHeight="1">
      <c r="A36" s="201" t="s">
        <v>302</v>
      </c>
      <c r="B36" s="200">
        <v>24.279</v>
      </c>
      <c r="C36" s="196">
        <v>0</v>
      </c>
      <c r="D36" s="196">
        <f>C36+B36</f>
        <v>24.279</v>
      </c>
      <c r="E36" s="199">
        <f>D36/$D$8</f>
        <v>0.0021084554979459947</v>
      </c>
      <c r="F36" s="197">
        <v>23.814999999999998</v>
      </c>
      <c r="G36" s="196">
        <v>0.7</v>
      </c>
      <c r="H36" s="196">
        <f>G36+F36</f>
        <v>24.514999999999997</v>
      </c>
      <c r="I36" s="198">
        <f>(D36/H36-1)</f>
        <v>-0.009626759127064899</v>
      </c>
      <c r="J36" s="197">
        <v>184.269</v>
      </c>
      <c r="K36" s="196">
        <v>0.11900000000000001</v>
      </c>
      <c r="L36" s="196">
        <f>K36+J36</f>
        <v>184.388</v>
      </c>
      <c r="M36" s="198">
        <f>(L36/$L$8)</f>
        <v>0.00228144432049934</v>
      </c>
      <c r="N36" s="197">
        <v>131.021</v>
      </c>
      <c r="O36" s="196">
        <v>7.627000000000001</v>
      </c>
      <c r="P36" s="196">
        <f>O36+N36</f>
        <v>138.648</v>
      </c>
      <c r="Q36" s="195">
        <f>(L36/P36-1)</f>
        <v>0.3299001788702327</v>
      </c>
    </row>
    <row r="37" spans="1:17" s="187" customFormat="1" ht="18" customHeight="1">
      <c r="A37" s="201" t="s">
        <v>310</v>
      </c>
      <c r="B37" s="200">
        <v>18.702</v>
      </c>
      <c r="C37" s="196">
        <v>3.929</v>
      </c>
      <c r="D37" s="196">
        <f aca="true" t="shared" si="16" ref="D37:D44">C37+B37</f>
        <v>22.631</v>
      </c>
      <c r="E37" s="199">
        <f aca="true" t="shared" si="17" ref="E37:E44">D37/$D$8</f>
        <v>0.001965338620784044</v>
      </c>
      <c r="F37" s="197">
        <v>26.377</v>
      </c>
      <c r="G37" s="196">
        <v>26.444</v>
      </c>
      <c r="H37" s="196">
        <f aca="true" t="shared" si="18" ref="H37:H44">G37+F37</f>
        <v>52.821</v>
      </c>
      <c r="I37" s="198">
        <f aca="true" t="shared" si="19" ref="I37:I44">(D37/H37-1)</f>
        <v>-0.5715529808220216</v>
      </c>
      <c r="J37" s="197">
        <v>141.199</v>
      </c>
      <c r="K37" s="196">
        <v>27.694000000000013</v>
      </c>
      <c r="L37" s="196">
        <f aca="true" t="shared" si="20" ref="L37:L44">K37+J37</f>
        <v>168.89300000000003</v>
      </c>
      <c r="M37" s="198">
        <f aca="true" t="shared" si="21" ref="M37:M44">(L37/$L$8)</f>
        <v>0.002089723710990385</v>
      </c>
      <c r="N37" s="197">
        <v>199.747</v>
      </c>
      <c r="O37" s="196">
        <v>125.72400000000002</v>
      </c>
      <c r="P37" s="196">
        <f aca="true" t="shared" si="22" ref="P37:P44">O37+N37</f>
        <v>325.471</v>
      </c>
      <c r="Q37" s="195">
        <f aca="true" t="shared" si="23" ref="Q37:Q44">(L37/P37-1)</f>
        <v>-0.4810812637685077</v>
      </c>
    </row>
    <row r="38" spans="1:17" s="187" customFormat="1" ht="18" customHeight="1">
      <c r="A38" s="201" t="s">
        <v>299</v>
      </c>
      <c r="B38" s="200">
        <v>21.147</v>
      </c>
      <c r="C38" s="196">
        <v>1.16</v>
      </c>
      <c r="D38" s="196">
        <f t="shared" si="16"/>
        <v>22.307</v>
      </c>
      <c r="E38" s="199">
        <f t="shared" si="17"/>
        <v>0.0019372015648371557</v>
      </c>
      <c r="F38" s="197">
        <v>64.825</v>
      </c>
      <c r="G38" s="196">
        <v>12.357999999999999</v>
      </c>
      <c r="H38" s="196">
        <f t="shared" si="18"/>
        <v>77.183</v>
      </c>
      <c r="I38" s="198">
        <f t="shared" si="19"/>
        <v>-0.7109855797261055</v>
      </c>
      <c r="J38" s="197">
        <v>243.70499999999998</v>
      </c>
      <c r="K38" s="196">
        <v>42.97000000000002</v>
      </c>
      <c r="L38" s="196">
        <f t="shared" si="20"/>
        <v>286.675</v>
      </c>
      <c r="M38" s="198">
        <f t="shared" si="21"/>
        <v>0.0035470478045162824</v>
      </c>
      <c r="N38" s="197">
        <v>321.23199999999997</v>
      </c>
      <c r="O38" s="196">
        <v>87.79900000000002</v>
      </c>
      <c r="P38" s="196">
        <f t="shared" si="22"/>
        <v>409.031</v>
      </c>
      <c r="Q38" s="195">
        <f t="shared" si="23"/>
        <v>-0.2991362512865773</v>
      </c>
    </row>
    <row r="39" spans="1:17" s="187" customFormat="1" ht="18" customHeight="1">
      <c r="A39" s="201" t="s">
        <v>323</v>
      </c>
      <c r="B39" s="200">
        <v>22.147</v>
      </c>
      <c r="C39" s="196">
        <v>0</v>
      </c>
      <c r="D39" s="196">
        <f t="shared" si="16"/>
        <v>22.147</v>
      </c>
      <c r="E39" s="199">
        <f t="shared" si="17"/>
        <v>0.001923306722394248</v>
      </c>
      <c r="F39" s="197">
        <v>18.945999999999998</v>
      </c>
      <c r="G39" s="196">
        <v>0.24</v>
      </c>
      <c r="H39" s="196">
        <f t="shared" si="18"/>
        <v>19.185999999999996</v>
      </c>
      <c r="I39" s="198">
        <f t="shared" si="19"/>
        <v>0.15433128322735334</v>
      </c>
      <c r="J39" s="197">
        <v>180.83700000000002</v>
      </c>
      <c r="K39" s="196">
        <v>56.217</v>
      </c>
      <c r="L39" s="196">
        <f t="shared" si="20"/>
        <v>237.05400000000003</v>
      </c>
      <c r="M39" s="198">
        <f t="shared" si="21"/>
        <v>0.0029330840507606278</v>
      </c>
      <c r="N39" s="197">
        <v>111.977</v>
      </c>
      <c r="O39" s="196">
        <v>12.778</v>
      </c>
      <c r="P39" s="196">
        <f t="shared" si="22"/>
        <v>124.75500000000001</v>
      </c>
      <c r="Q39" s="195">
        <f t="shared" si="23"/>
        <v>0.9001563063604665</v>
      </c>
    </row>
    <row r="40" spans="1:17" s="187" customFormat="1" ht="18" customHeight="1">
      <c r="A40" s="201" t="s">
        <v>318</v>
      </c>
      <c r="B40" s="200">
        <v>0.555</v>
      </c>
      <c r="C40" s="196">
        <v>20.068</v>
      </c>
      <c r="D40" s="196">
        <f t="shared" si="16"/>
        <v>20.623</v>
      </c>
      <c r="E40" s="199">
        <f t="shared" si="17"/>
        <v>0.001790958348125551</v>
      </c>
      <c r="F40" s="197">
        <v>9.198</v>
      </c>
      <c r="G40" s="196">
        <v>8.228</v>
      </c>
      <c r="H40" s="196">
        <f t="shared" si="18"/>
        <v>17.426000000000002</v>
      </c>
      <c r="I40" s="198">
        <f t="shared" si="19"/>
        <v>0.18346149431883396</v>
      </c>
      <c r="J40" s="197">
        <v>0.913</v>
      </c>
      <c r="K40" s="196">
        <v>188.855</v>
      </c>
      <c r="L40" s="196">
        <f t="shared" si="20"/>
        <v>189.768</v>
      </c>
      <c r="M40" s="198">
        <f t="shared" si="21"/>
        <v>0.0023480113988574025</v>
      </c>
      <c r="N40" s="197">
        <v>12.156</v>
      </c>
      <c r="O40" s="196">
        <v>120.403</v>
      </c>
      <c r="P40" s="196">
        <f t="shared" si="22"/>
        <v>132.559</v>
      </c>
      <c r="Q40" s="195">
        <f t="shared" si="23"/>
        <v>0.4315738652222785</v>
      </c>
    </row>
    <row r="41" spans="1:17" s="187" customFormat="1" ht="18" customHeight="1">
      <c r="A41" s="201" t="s">
        <v>300</v>
      </c>
      <c r="B41" s="200">
        <v>16.657</v>
      </c>
      <c r="C41" s="196">
        <v>0</v>
      </c>
      <c r="D41" s="196">
        <f t="shared" si="16"/>
        <v>16.657</v>
      </c>
      <c r="E41" s="199">
        <f t="shared" si="17"/>
        <v>0.0014465399410719731</v>
      </c>
      <c r="F41" s="197">
        <v>37.31399999999999</v>
      </c>
      <c r="G41" s="196">
        <v>0.14</v>
      </c>
      <c r="H41" s="196">
        <f t="shared" si="18"/>
        <v>37.45399999999999</v>
      </c>
      <c r="I41" s="198">
        <f t="shared" si="19"/>
        <v>-0.5552677951620654</v>
      </c>
      <c r="J41" s="197">
        <v>153.80300000000003</v>
      </c>
      <c r="K41" s="196">
        <v>2.446999999999999</v>
      </c>
      <c r="L41" s="196">
        <f t="shared" si="20"/>
        <v>156.25000000000003</v>
      </c>
      <c r="M41" s="198">
        <f t="shared" si="21"/>
        <v>0.0019332910768489378</v>
      </c>
      <c r="N41" s="197">
        <v>231.04299999999998</v>
      </c>
      <c r="O41" s="196">
        <v>7.3629999999999995</v>
      </c>
      <c r="P41" s="196">
        <f t="shared" si="22"/>
        <v>238.40599999999998</v>
      </c>
      <c r="Q41" s="195">
        <f t="shared" si="23"/>
        <v>-0.34460542100450475</v>
      </c>
    </row>
    <row r="42" spans="1:17" s="187" customFormat="1" ht="18" customHeight="1">
      <c r="A42" s="201" t="s">
        <v>309</v>
      </c>
      <c r="B42" s="200">
        <v>15.978</v>
      </c>
      <c r="C42" s="196">
        <v>0.542</v>
      </c>
      <c r="D42" s="196">
        <f t="shared" si="16"/>
        <v>16.52</v>
      </c>
      <c r="E42" s="199">
        <f t="shared" si="17"/>
        <v>0.0014346424822302333</v>
      </c>
      <c r="F42" s="197">
        <v>30.28</v>
      </c>
      <c r="G42" s="196">
        <v>0.39</v>
      </c>
      <c r="H42" s="196">
        <f t="shared" si="18"/>
        <v>30.67</v>
      </c>
      <c r="I42" s="198">
        <f t="shared" si="19"/>
        <v>-0.46136289533746333</v>
      </c>
      <c r="J42" s="197">
        <v>121.71400000000003</v>
      </c>
      <c r="K42" s="196">
        <v>3.8439999999999994</v>
      </c>
      <c r="L42" s="196">
        <f t="shared" si="20"/>
        <v>125.55800000000002</v>
      </c>
      <c r="M42" s="198">
        <f t="shared" si="21"/>
        <v>0.001553537030572793</v>
      </c>
      <c r="N42" s="197">
        <v>116.18399999999997</v>
      </c>
      <c r="O42" s="196">
        <v>2.394</v>
      </c>
      <c r="P42" s="196">
        <f t="shared" si="22"/>
        <v>118.57799999999997</v>
      </c>
      <c r="Q42" s="195">
        <f t="shared" si="23"/>
        <v>0.05886420752584831</v>
      </c>
    </row>
    <row r="43" spans="1:17" s="187" customFormat="1" ht="18" customHeight="1">
      <c r="A43" s="468" t="s">
        <v>290</v>
      </c>
      <c r="B43" s="469">
        <v>15.675</v>
      </c>
      <c r="C43" s="470">
        <v>0.05</v>
      </c>
      <c r="D43" s="470">
        <f t="shared" si="16"/>
        <v>15.725000000000001</v>
      </c>
      <c r="E43" s="471">
        <f t="shared" si="17"/>
        <v>0.0013656024838420353</v>
      </c>
      <c r="F43" s="472">
        <v>6.552</v>
      </c>
      <c r="G43" s="470"/>
      <c r="H43" s="470">
        <f t="shared" si="18"/>
        <v>6.552</v>
      </c>
      <c r="I43" s="473">
        <f t="shared" si="19"/>
        <v>1.4000305250305254</v>
      </c>
      <c r="J43" s="472">
        <v>71.062</v>
      </c>
      <c r="K43" s="470">
        <v>0.052000000000000005</v>
      </c>
      <c r="L43" s="470">
        <f t="shared" si="20"/>
        <v>71.114</v>
      </c>
      <c r="M43" s="473">
        <f t="shared" si="21"/>
        <v>0.0008798979944898262</v>
      </c>
      <c r="N43" s="472">
        <v>30.903000000000002</v>
      </c>
      <c r="O43" s="470">
        <v>0.267</v>
      </c>
      <c r="P43" s="470">
        <f t="shared" si="22"/>
        <v>31.17</v>
      </c>
      <c r="Q43" s="474">
        <f t="shared" si="23"/>
        <v>1.28148861084376</v>
      </c>
    </row>
    <row r="44" spans="1:17" s="187" customFormat="1" ht="18" customHeight="1">
      <c r="A44" s="201" t="s">
        <v>307</v>
      </c>
      <c r="B44" s="200">
        <v>12.870000000000001</v>
      </c>
      <c r="C44" s="196">
        <v>0.202</v>
      </c>
      <c r="D44" s="196">
        <f t="shared" si="16"/>
        <v>13.072000000000001</v>
      </c>
      <c r="E44" s="199">
        <f t="shared" si="17"/>
        <v>0.0011352086275855696</v>
      </c>
      <c r="F44" s="197">
        <v>25.663999999999998</v>
      </c>
      <c r="G44" s="196"/>
      <c r="H44" s="196">
        <f t="shared" si="18"/>
        <v>25.663999999999998</v>
      </c>
      <c r="I44" s="198">
        <f t="shared" si="19"/>
        <v>-0.490648379052369</v>
      </c>
      <c r="J44" s="197">
        <v>97.82099999999998</v>
      </c>
      <c r="K44" s="196">
        <v>3.137</v>
      </c>
      <c r="L44" s="196">
        <f t="shared" si="20"/>
        <v>100.95799999999998</v>
      </c>
      <c r="M44" s="198">
        <f t="shared" si="21"/>
        <v>0.001249159683433696</v>
      </c>
      <c r="N44" s="197">
        <v>110.34900000000002</v>
      </c>
      <c r="O44" s="196">
        <v>0.21000000000000002</v>
      </c>
      <c r="P44" s="196">
        <f t="shared" si="22"/>
        <v>110.55900000000001</v>
      </c>
      <c r="Q44" s="195">
        <f t="shared" si="23"/>
        <v>-0.08684051049665809</v>
      </c>
    </row>
    <row r="45" spans="1:17" s="187" customFormat="1" ht="18" customHeight="1">
      <c r="A45" s="201" t="s">
        <v>316</v>
      </c>
      <c r="B45" s="200">
        <v>12.004999999999999</v>
      </c>
      <c r="C45" s="196">
        <v>0</v>
      </c>
      <c r="D45" s="196">
        <f aca="true" t="shared" si="24" ref="D45:D52">C45+B45</f>
        <v>12.004999999999999</v>
      </c>
      <c r="E45" s="199">
        <f aca="true" t="shared" si="25" ref="E45:E52">D45/$D$8</f>
        <v>0.001042547397044428</v>
      </c>
      <c r="F45" s="197">
        <v>14.84</v>
      </c>
      <c r="G45" s="196"/>
      <c r="H45" s="196">
        <f aca="true" t="shared" si="26" ref="H45:H52">G45+F45</f>
        <v>14.84</v>
      </c>
      <c r="I45" s="198">
        <f aca="true" t="shared" si="27" ref="I45:I52">(D45/H45-1)</f>
        <v>-0.1910377358490567</v>
      </c>
      <c r="J45" s="197">
        <v>91.20799999999997</v>
      </c>
      <c r="K45" s="196">
        <v>8.608999999999998</v>
      </c>
      <c r="L45" s="196">
        <f aca="true" t="shared" si="28" ref="L45:L52">K45+J45</f>
        <v>99.81699999999996</v>
      </c>
      <c r="M45" s="198">
        <f aca="true" t="shared" si="29" ref="M45:M52">(L45/$L$8)</f>
        <v>0.0012350420186741141</v>
      </c>
      <c r="N45" s="197">
        <v>97.93099999999998</v>
      </c>
      <c r="O45" s="196">
        <v>11.703</v>
      </c>
      <c r="P45" s="196">
        <f aca="true" t="shared" si="30" ref="P45:P52">O45+N45</f>
        <v>109.63399999999999</v>
      </c>
      <c r="Q45" s="195">
        <f aca="true" t="shared" si="31" ref="Q45:Q52">(L45/P45-1)</f>
        <v>-0.08954338982432475</v>
      </c>
    </row>
    <row r="46" spans="1:17" s="187" customFormat="1" ht="18" customHeight="1">
      <c r="A46" s="468" t="s">
        <v>325</v>
      </c>
      <c r="B46" s="469">
        <v>3.806</v>
      </c>
      <c r="C46" s="470">
        <v>8.072</v>
      </c>
      <c r="D46" s="470">
        <f t="shared" si="24"/>
        <v>11.878</v>
      </c>
      <c r="E46" s="471">
        <f t="shared" si="25"/>
        <v>0.00103151836585537</v>
      </c>
      <c r="F46" s="472">
        <v>11.241999999999999</v>
      </c>
      <c r="G46" s="470">
        <v>16.908</v>
      </c>
      <c r="H46" s="470">
        <f t="shared" si="26"/>
        <v>28.15</v>
      </c>
      <c r="I46" s="473">
        <f t="shared" si="27"/>
        <v>-0.5780461811722912</v>
      </c>
      <c r="J46" s="472">
        <v>40.345</v>
      </c>
      <c r="K46" s="470">
        <v>77.90099999999998</v>
      </c>
      <c r="L46" s="470">
        <f t="shared" si="28"/>
        <v>118.24599999999998</v>
      </c>
      <c r="M46" s="473">
        <f t="shared" si="29"/>
        <v>0.0014630651947077082</v>
      </c>
      <c r="N46" s="472">
        <v>58.39699999999999</v>
      </c>
      <c r="O46" s="470">
        <v>83.79</v>
      </c>
      <c r="P46" s="470">
        <f t="shared" si="30"/>
        <v>142.187</v>
      </c>
      <c r="Q46" s="474">
        <f t="shared" si="31"/>
        <v>-0.16837685583070205</v>
      </c>
    </row>
    <row r="47" spans="1:17" s="187" customFormat="1" ht="18" customHeight="1">
      <c r="A47" s="468" t="s">
        <v>324</v>
      </c>
      <c r="B47" s="469">
        <v>10.323</v>
      </c>
      <c r="C47" s="470">
        <v>0</v>
      </c>
      <c r="D47" s="470">
        <f t="shared" si="24"/>
        <v>10.323</v>
      </c>
      <c r="E47" s="471">
        <f t="shared" si="25"/>
        <v>0.0008964778658633595</v>
      </c>
      <c r="F47" s="472">
        <v>7.866000000000001</v>
      </c>
      <c r="G47" s="470"/>
      <c r="H47" s="470">
        <f t="shared" si="26"/>
        <v>7.866000000000001</v>
      </c>
      <c r="I47" s="473">
        <f t="shared" si="27"/>
        <v>0.31235697940503404</v>
      </c>
      <c r="J47" s="472">
        <v>71.186</v>
      </c>
      <c r="K47" s="470">
        <v>0.382</v>
      </c>
      <c r="L47" s="470">
        <f t="shared" si="28"/>
        <v>71.56800000000001</v>
      </c>
      <c r="M47" s="473">
        <f t="shared" si="29"/>
        <v>0.0008855153650427185</v>
      </c>
      <c r="N47" s="472">
        <v>87.737</v>
      </c>
      <c r="O47" s="470">
        <v>0.249</v>
      </c>
      <c r="P47" s="470">
        <f t="shared" si="30"/>
        <v>87.98599999999999</v>
      </c>
      <c r="Q47" s="474">
        <f t="shared" si="31"/>
        <v>-0.18659786784261112</v>
      </c>
    </row>
    <row r="48" spans="1:17" s="187" customFormat="1" ht="18" customHeight="1">
      <c r="A48" s="201" t="s">
        <v>326</v>
      </c>
      <c r="B48" s="200">
        <v>0.099</v>
      </c>
      <c r="C48" s="196">
        <v>9.847</v>
      </c>
      <c r="D48" s="196">
        <f t="shared" si="24"/>
        <v>9.946</v>
      </c>
      <c r="E48" s="199">
        <f t="shared" si="25"/>
        <v>0.0008637381433572579</v>
      </c>
      <c r="F48" s="197">
        <v>0.297</v>
      </c>
      <c r="G48" s="196">
        <v>2.557</v>
      </c>
      <c r="H48" s="196">
        <f t="shared" si="26"/>
        <v>2.854</v>
      </c>
      <c r="I48" s="198">
        <f t="shared" si="27"/>
        <v>2.4849334267694463</v>
      </c>
      <c r="J48" s="197">
        <v>0.5439999999999999</v>
      </c>
      <c r="K48" s="196">
        <v>111.183</v>
      </c>
      <c r="L48" s="196">
        <f t="shared" si="28"/>
        <v>111.727</v>
      </c>
      <c r="M48" s="198">
        <f t="shared" si="29"/>
        <v>0.001382405197715848</v>
      </c>
      <c r="N48" s="197">
        <v>0.6259999999999999</v>
      </c>
      <c r="O48" s="196">
        <v>40.047</v>
      </c>
      <c r="P48" s="196">
        <f t="shared" si="30"/>
        <v>40.672999999999995</v>
      </c>
      <c r="Q48" s="195">
        <f t="shared" si="31"/>
        <v>1.7469574410542625</v>
      </c>
    </row>
    <row r="49" spans="1:17" s="187" customFormat="1" ht="18" customHeight="1">
      <c r="A49" s="201" t="s">
        <v>322</v>
      </c>
      <c r="B49" s="200">
        <v>4.2459999999999996</v>
      </c>
      <c r="C49" s="196">
        <v>5.091</v>
      </c>
      <c r="D49" s="196">
        <f t="shared" si="24"/>
        <v>9.337</v>
      </c>
      <c r="E49" s="199">
        <f t="shared" si="25"/>
        <v>0.0008108508993089399</v>
      </c>
      <c r="F49" s="197">
        <v>4.687</v>
      </c>
      <c r="G49" s="196">
        <v>1.716</v>
      </c>
      <c r="H49" s="196">
        <f t="shared" si="26"/>
        <v>6.4030000000000005</v>
      </c>
      <c r="I49" s="198">
        <f t="shared" si="27"/>
        <v>0.4582227081055754</v>
      </c>
      <c r="J49" s="197">
        <v>37.932</v>
      </c>
      <c r="K49" s="196">
        <v>12.470999999999997</v>
      </c>
      <c r="L49" s="196">
        <f t="shared" si="28"/>
        <v>50.403</v>
      </c>
      <c r="M49" s="198">
        <f t="shared" si="29"/>
        <v>0.0006236394889370687</v>
      </c>
      <c r="N49" s="197">
        <v>69.26599999999998</v>
      </c>
      <c r="O49" s="196">
        <v>8.693</v>
      </c>
      <c r="P49" s="196">
        <f t="shared" si="30"/>
        <v>77.95899999999997</v>
      </c>
      <c r="Q49" s="195">
        <f t="shared" si="31"/>
        <v>-0.35346784848445956</v>
      </c>
    </row>
    <row r="50" spans="1:17" s="187" customFormat="1" ht="18" customHeight="1">
      <c r="A50" s="201" t="s">
        <v>327</v>
      </c>
      <c r="B50" s="200">
        <v>8.88</v>
      </c>
      <c r="C50" s="196">
        <v>0</v>
      </c>
      <c r="D50" s="196">
        <f t="shared" si="24"/>
        <v>8.88</v>
      </c>
      <c r="E50" s="199">
        <f t="shared" si="25"/>
        <v>0.0007711637555813845</v>
      </c>
      <c r="F50" s="197">
        <v>17.836</v>
      </c>
      <c r="G50" s="196"/>
      <c r="H50" s="196">
        <f t="shared" si="26"/>
        <v>17.836</v>
      </c>
      <c r="I50" s="198">
        <f t="shared" si="27"/>
        <v>-0.5021305225386857</v>
      </c>
      <c r="J50" s="197">
        <v>66.522</v>
      </c>
      <c r="K50" s="196">
        <v>0.9500000000000001</v>
      </c>
      <c r="L50" s="196">
        <f t="shared" si="28"/>
        <v>67.47200000000001</v>
      </c>
      <c r="M50" s="198">
        <f t="shared" si="29"/>
        <v>0.0008348352994377697</v>
      </c>
      <c r="N50" s="197">
        <v>77.429</v>
      </c>
      <c r="O50" s="196">
        <v>0.641</v>
      </c>
      <c r="P50" s="196">
        <f t="shared" si="30"/>
        <v>78.07000000000001</v>
      </c>
      <c r="Q50" s="195">
        <f t="shared" si="31"/>
        <v>-0.1357499679774561</v>
      </c>
    </row>
    <row r="51" spans="1:17" s="187" customFormat="1" ht="18" customHeight="1">
      <c r="A51" s="201" t="s">
        <v>311</v>
      </c>
      <c r="B51" s="200">
        <v>5.7459999999999996</v>
      </c>
      <c r="C51" s="196">
        <v>0</v>
      </c>
      <c r="D51" s="196">
        <f t="shared" si="24"/>
        <v>5.7459999999999996</v>
      </c>
      <c r="E51" s="199">
        <f t="shared" si="25"/>
        <v>0.0004989985292309274</v>
      </c>
      <c r="F51" s="197">
        <v>2.416</v>
      </c>
      <c r="G51" s="196"/>
      <c r="H51" s="196">
        <f t="shared" si="26"/>
        <v>2.416</v>
      </c>
      <c r="I51" s="198">
        <f t="shared" si="27"/>
        <v>1.3783112582781456</v>
      </c>
      <c r="J51" s="197">
        <v>52.538000000000004</v>
      </c>
      <c r="K51" s="196"/>
      <c r="L51" s="196">
        <f t="shared" si="28"/>
        <v>52.538000000000004</v>
      </c>
      <c r="M51" s="198">
        <f t="shared" si="29"/>
        <v>0.0006500559782111327</v>
      </c>
      <c r="N51" s="197">
        <v>16.881999999999998</v>
      </c>
      <c r="O51" s="196">
        <v>0.182</v>
      </c>
      <c r="P51" s="196">
        <f t="shared" si="30"/>
        <v>17.063999999999997</v>
      </c>
      <c r="Q51" s="195">
        <f t="shared" si="31"/>
        <v>2.078879512423817</v>
      </c>
    </row>
    <row r="52" spans="1:17" s="187" customFormat="1" ht="18" customHeight="1" thickBot="1">
      <c r="A52" s="194" t="s">
        <v>177</v>
      </c>
      <c r="B52" s="193">
        <v>1199.1989999999996</v>
      </c>
      <c r="C52" s="189">
        <v>854.2450000000005</v>
      </c>
      <c r="D52" s="189">
        <f t="shared" si="24"/>
        <v>2053.444</v>
      </c>
      <c r="E52" s="192">
        <f t="shared" si="25"/>
        <v>0.17832675528334013</v>
      </c>
      <c r="F52" s="190">
        <v>1485.4289999999994</v>
      </c>
      <c r="G52" s="189">
        <v>984.1299999999994</v>
      </c>
      <c r="H52" s="189">
        <f t="shared" si="26"/>
        <v>2469.558999999999</v>
      </c>
      <c r="I52" s="191">
        <f t="shared" si="27"/>
        <v>-0.16849769533750725</v>
      </c>
      <c r="J52" s="190">
        <v>8762.058000000032</v>
      </c>
      <c r="K52" s="189">
        <v>5826.987000000293</v>
      </c>
      <c r="L52" s="189">
        <f t="shared" si="28"/>
        <v>14589.045000000326</v>
      </c>
      <c r="M52" s="191">
        <f t="shared" si="29"/>
        <v>0.1805111713167887</v>
      </c>
      <c r="N52" s="190">
        <v>9006.076000000043</v>
      </c>
      <c r="O52" s="189">
        <v>5205.476000000045</v>
      </c>
      <c r="P52" s="189">
        <f t="shared" si="30"/>
        <v>14211.552000000087</v>
      </c>
      <c r="Q52" s="188">
        <f t="shared" si="31"/>
        <v>0.026562405006873124</v>
      </c>
    </row>
    <row r="53" ht="15" thickTop="1">
      <c r="A53" s="121" t="s">
        <v>145</v>
      </c>
    </row>
    <row r="54" ht="13.5" customHeight="1">
      <c r="A54" s="121" t="s">
        <v>53</v>
      </c>
    </row>
  </sheetData>
  <sheetProtection/>
  <mergeCells count="14">
    <mergeCell ref="F6:H6"/>
    <mergeCell ref="I6:I7"/>
    <mergeCell ref="J6:L6"/>
    <mergeCell ref="M6:M7"/>
    <mergeCell ref="A5:A7"/>
    <mergeCell ref="A4:Q4"/>
    <mergeCell ref="N1:Q1"/>
    <mergeCell ref="B5:I5"/>
    <mergeCell ref="J5:Q5"/>
    <mergeCell ref="A3:Q3"/>
    <mergeCell ref="N6:P6"/>
    <mergeCell ref="Q6:Q7"/>
    <mergeCell ref="B6:D6"/>
    <mergeCell ref="E6:E7"/>
  </mergeCells>
  <conditionalFormatting sqref="Q53:Q65536 I53:I65536 I3 Q3">
    <cfRule type="cellIs" priority="4" dxfId="84" operator="lessThan" stopIfTrue="1">
      <formula>0</formula>
    </cfRule>
  </conditionalFormatting>
  <conditionalFormatting sqref="I8:I52 Q8:Q52">
    <cfRule type="cellIs" priority="5" dxfId="84" operator="lessThan">
      <formula>0</formula>
    </cfRule>
    <cfRule type="cellIs" priority="6" dxfId="86" operator="greaterThanOrEqual">
      <formula>0</formula>
    </cfRule>
  </conditionalFormatting>
  <conditionalFormatting sqref="I5 Q5">
    <cfRule type="cellIs" priority="1" dxfId="84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1:Y80"/>
  <sheetViews>
    <sheetView showGridLines="0" zoomScale="80" zoomScaleNormal="80" zoomScalePageLayoutView="0" workbookViewId="0" topLeftCell="A22">
      <selection activeCell="T78" sqref="T78:W78"/>
    </sheetView>
  </sheetViews>
  <sheetFormatPr defaultColWidth="8.00390625" defaultRowHeight="15"/>
  <cols>
    <col min="1" max="1" width="20.28125" style="128" customWidth="1"/>
    <col min="2" max="2" width="9.00390625" style="128" customWidth="1"/>
    <col min="3" max="3" width="9.7109375" style="128" bestFit="1" customWidth="1"/>
    <col min="4" max="4" width="8.00390625" style="128" bestFit="1" customWidth="1"/>
    <col min="5" max="5" width="9.7109375" style="128" bestFit="1" customWidth="1"/>
    <col min="6" max="6" width="9.421875" style="128" customWidth="1"/>
    <col min="7" max="7" width="9.421875" style="128" bestFit="1" customWidth="1"/>
    <col min="8" max="8" width="9.28125" style="128" bestFit="1" customWidth="1"/>
    <col min="9" max="9" width="10.7109375" style="128" bestFit="1" customWidth="1"/>
    <col min="10" max="10" width="8.57421875" style="128" customWidth="1"/>
    <col min="11" max="11" width="9.7109375" style="128" bestFit="1" customWidth="1"/>
    <col min="12" max="12" width="9.28125" style="128" bestFit="1" customWidth="1"/>
    <col min="13" max="13" width="10.28125" style="128" bestFit="1" customWidth="1"/>
    <col min="14" max="15" width="11.140625" style="128" bestFit="1" customWidth="1"/>
    <col min="16" max="16" width="8.57421875" style="128" customWidth="1"/>
    <col min="17" max="17" width="10.28125" style="128" customWidth="1"/>
    <col min="18" max="18" width="11.140625" style="128" bestFit="1" customWidth="1"/>
    <col min="19" max="19" width="9.421875" style="128" bestFit="1" customWidth="1"/>
    <col min="20" max="21" width="11.140625" style="128" bestFit="1" customWidth="1"/>
    <col min="22" max="22" width="8.28125" style="128" customWidth="1"/>
    <col min="23" max="23" width="10.28125" style="128" customWidth="1"/>
    <col min="24" max="24" width="11.140625" style="128" bestFit="1" customWidth="1"/>
    <col min="25" max="25" width="9.8515625" style="128" bestFit="1" customWidth="1"/>
    <col min="26" max="16384" width="8.00390625" style="128" customWidth="1"/>
  </cols>
  <sheetData>
    <row r="1" spans="24:25" ht="18.75" thickBot="1">
      <c r="X1" s="571" t="s">
        <v>28</v>
      </c>
      <c r="Y1" s="572"/>
    </row>
    <row r="2" ht="5.25" customHeight="1" thickBot="1"/>
    <row r="3" spans="1:25" ht="24.75" customHeight="1" thickTop="1">
      <c r="A3" s="632" t="s">
        <v>63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633"/>
      <c r="Q3" s="633"/>
      <c r="R3" s="633"/>
      <c r="S3" s="633"/>
      <c r="T3" s="633"/>
      <c r="U3" s="633"/>
      <c r="V3" s="633"/>
      <c r="W3" s="633"/>
      <c r="X3" s="633"/>
      <c r="Y3" s="634"/>
    </row>
    <row r="4" spans="1:25" ht="16.5" customHeight="1" thickBot="1">
      <c r="A4" s="643" t="s">
        <v>45</v>
      </c>
      <c r="B4" s="644"/>
      <c r="C4" s="644"/>
      <c r="D4" s="644"/>
      <c r="E4" s="644"/>
      <c r="F4" s="644"/>
      <c r="G4" s="644"/>
      <c r="H4" s="644"/>
      <c r="I4" s="644"/>
      <c r="J4" s="644"/>
      <c r="K4" s="644"/>
      <c r="L4" s="644"/>
      <c r="M4" s="644"/>
      <c r="N4" s="644"/>
      <c r="O4" s="644"/>
      <c r="P4" s="644"/>
      <c r="Q4" s="644"/>
      <c r="R4" s="644"/>
      <c r="S4" s="644"/>
      <c r="T4" s="644"/>
      <c r="U4" s="644"/>
      <c r="V4" s="644"/>
      <c r="W4" s="644"/>
      <c r="X4" s="644"/>
      <c r="Y4" s="645"/>
    </row>
    <row r="5" spans="1:25" s="271" customFormat="1" ht="15.75" customHeight="1" thickBot="1" thickTop="1">
      <c r="A5" s="576" t="s">
        <v>62</v>
      </c>
      <c r="B5" s="649" t="s">
        <v>36</v>
      </c>
      <c r="C5" s="650"/>
      <c r="D5" s="650"/>
      <c r="E5" s="650"/>
      <c r="F5" s="650"/>
      <c r="G5" s="650"/>
      <c r="H5" s="650"/>
      <c r="I5" s="650"/>
      <c r="J5" s="651"/>
      <c r="K5" s="651"/>
      <c r="L5" s="651"/>
      <c r="M5" s="652"/>
      <c r="N5" s="649" t="s">
        <v>35</v>
      </c>
      <c r="O5" s="650"/>
      <c r="P5" s="650"/>
      <c r="Q5" s="650"/>
      <c r="R5" s="650"/>
      <c r="S5" s="650"/>
      <c r="T5" s="650"/>
      <c r="U5" s="650"/>
      <c r="V5" s="650"/>
      <c r="W5" s="650"/>
      <c r="X5" s="650"/>
      <c r="Y5" s="653"/>
    </row>
    <row r="6" spans="1:25" s="168" customFormat="1" ht="26.25" customHeight="1">
      <c r="A6" s="577"/>
      <c r="B6" s="638" t="s">
        <v>244</v>
      </c>
      <c r="C6" s="639"/>
      <c r="D6" s="639"/>
      <c r="E6" s="639"/>
      <c r="F6" s="639"/>
      <c r="G6" s="635" t="s">
        <v>34</v>
      </c>
      <c r="H6" s="638" t="s">
        <v>245</v>
      </c>
      <c r="I6" s="639"/>
      <c r="J6" s="639"/>
      <c r="K6" s="639"/>
      <c r="L6" s="639"/>
      <c r="M6" s="646" t="s">
        <v>33</v>
      </c>
      <c r="N6" s="638" t="s">
        <v>246</v>
      </c>
      <c r="O6" s="639"/>
      <c r="P6" s="639"/>
      <c r="Q6" s="639"/>
      <c r="R6" s="639"/>
      <c r="S6" s="635" t="s">
        <v>34</v>
      </c>
      <c r="T6" s="638" t="s">
        <v>247</v>
      </c>
      <c r="U6" s="639"/>
      <c r="V6" s="639"/>
      <c r="W6" s="639"/>
      <c r="X6" s="639"/>
      <c r="Y6" s="640" t="s">
        <v>33</v>
      </c>
    </row>
    <row r="7" spans="1:25" s="168" customFormat="1" ht="26.25" customHeight="1">
      <c r="A7" s="578"/>
      <c r="B7" s="627" t="s">
        <v>22</v>
      </c>
      <c r="C7" s="628"/>
      <c r="D7" s="629" t="s">
        <v>21</v>
      </c>
      <c r="E7" s="628"/>
      <c r="F7" s="630" t="s">
        <v>17</v>
      </c>
      <c r="G7" s="636"/>
      <c r="H7" s="627" t="s">
        <v>22</v>
      </c>
      <c r="I7" s="628"/>
      <c r="J7" s="629" t="s">
        <v>21</v>
      </c>
      <c r="K7" s="628"/>
      <c r="L7" s="630" t="s">
        <v>17</v>
      </c>
      <c r="M7" s="647"/>
      <c r="N7" s="627" t="s">
        <v>22</v>
      </c>
      <c r="O7" s="628"/>
      <c r="P7" s="629" t="s">
        <v>21</v>
      </c>
      <c r="Q7" s="628"/>
      <c r="R7" s="630" t="s">
        <v>17</v>
      </c>
      <c r="S7" s="636"/>
      <c r="T7" s="627" t="s">
        <v>22</v>
      </c>
      <c r="U7" s="628"/>
      <c r="V7" s="629" t="s">
        <v>21</v>
      </c>
      <c r="W7" s="628"/>
      <c r="X7" s="630" t="s">
        <v>17</v>
      </c>
      <c r="Y7" s="641"/>
    </row>
    <row r="8" spans="1:25" s="267" customFormat="1" ht="21" customHeight="1" thickBot="1">
      <c r="A8" s="579"/>
      <c r="B8" s="270" t="s">
        <v>19</v>
      </c>
      <c r="C8" s="268" t="s">
        <v>18</v>
      </c>
      <c r="D8" s="269" t="s">
        <v>19</v>
      </c>
      <c r="E8" s="268" t="s">
        <v>18</v>
      </c>
      <c r="F8" s="631"/>
      <c r="G8" s="637"/>
      <c r="H8" s="270" t="s">
        <v>19</v>
      </c>
      <c r="I8" s="268" t="s">
        <v>18</v>
      </c>
      <c r="J8" s="269" t="s">
        <v>19</v>
      </c>
      <c r="K8" s="268" t="s">
        <v>18</v>
      </c>
      <c r="L8" s="631"/>
      <c r="M8" s="648"/>
      <c r="N8" s="270" t="s">
        <v>19</v>
      </c>
      <c r="O8" s="268" t="s">
        <v>18</v>
      </c>
      <c r="P8" s="269" t="s">
        <v>19</v>
      </c>
      <c r="Q8" s="268" t="s">
        <v>18</v>
      </c>
      <c r="R8" s="631"/>
      <c r="S8" s="637"/>
      <c r="T8" s="270" t="s">
        <v>19</v>
      </c>
      <c r="U8" s="268" t="s">
        <v>18</v>
      </c>
      <c r="V8" s="269" t="s">
        <v>19</v>
      </c>
      <c r="W8" s="268" t="s">
        <v>18</v>
      </c>
      <c r="X8" s="631"/>
      <c r="Y8" s="642"/>
    </row>
    <row r="9" spans="1:25" s="259" customFormat="1" ht="18" customHeight="1" thickBot="1" thickTop="1">
      <c r="A9" s="266" t="s">
        <v>24</v>
      </c>
      <c r="B9" s="263">
        <f>B10+B28+B46+B58+B70+B78</f>
        <v>341994</v>
      </c>
      <c r="C9" s="262">
        <f>C10+C28+C46+C58+C70+C78</f>
        <v>390404</v>
      </c>
      <c r="D9" s="261">
        <f>D10+D28+D46+D58+D70+D78</f>
        <v>2822</v>
      </c>
      <c r="E9" s="262">
        <f>E10+E28+E46+E58+E70+E78</f>
        <v>3505</v>
      </c>
      <c r="F9" s="261">
        <f aca="true" t="shared" si="0" ref="F9:F41">SUM(B9:E9)</f>
        <v>738725</v>
      </c>
      <c r="G9" s="264">
        <f aca="true" t="shared" si="1" ref="G9:G41">F9/$F$9</f>
        <v>1</v>
      </c>
      <c r="H9" s="263">
        <f>H10+H28+H46+H58+H70+H78</f>
        <v>317982</v>
      </c>
      <c r="I9" s="262">
        <f>I10+I28+I46+I58+I70+I78</f>
        <v>359236</v>
      </c>
      <c r="J9" s="261">
        <f>J10+J28+J46+J58+J70+J78</f>
        <v>3743</v>
      </c>
      <c r="K9" s="262">
        <f>K10+K28+K46+K58+K70+K78</f>
        <v>3939</v>
      </c>
      <c r="L9" s="261">
        <f aca="true" t="shared" si="2" ref="L9:L41">SUM(H9:K9)</f>
        <v>684900</v>
      </c>
      <c r="M9" s="265">
        <f aca="true" t="shared" si="3" ref="M9:M40">IF(ISERROR(F9/L9-1),"         /0",(F9/L9-1))</f>
        <v>0.07858811505329255</v>
      </c>
      <c r="N9" s="263">
        <f>N10+N28+N46+N58+N70+N78</f>
        <v>2206557</v>
      </c>
      <c r="O9" s="262">
        <f>O10+O28+O46+O58+O70+O78</f>
        <v>2137439</v>
      </c>
      <c r="P9" s="261">
        <f>P10+P28+P46+P58+P70+P78</f>
        <v>19180</v>
      </c>
      <c r="Q9" s="262">
        <f>Q10+Q28+Q46+Q58+Q70+Q78</f>
        <v>17129</v>
      </c>
      <c r="R9" s="261">
        <f aca="true" t="shared" si="4" ref="R9:R41">SUM(N9:Q9)</f>
        <v>4380305</v>
      </c>
      <c r="S9" s="264">
        <f aca="true" t="shared" si="5" ref="S9:S41">R9/$R$9</f>
        <v>1</v>
      </c>
      <c r="T9" s="263">
        <f>T10+T28+T46+T58+T70+T78</f>
        <v>2012364</v>
      </c>
      <c r="U9" s="262">
        <f>U10+U28+U46+U58+U70+U78</f>
        <v>1915420</v>
      </c>
      <c r="V9" s="261">
        <f>V10+V28+V46+V58+V70+V78</f>
        <v>19640</v>
      </c>
      <c r="W9" s="262">
        <f>W10+W28+W46+W58+W70+W78</f>
        <v>18750</v>
      </c>
      <c r="X9" s="261">
        <f aca="true" t="shared" si="6" ref="X9:X41">SUM(T9:W9)</f>
        <v>3966174</v>
      </c>
      <c r="Y9" s="260">
        <f aca="true" t="shared" si="7" ref="Y9:Y40">IF(ISERROR(R9/X9-1),"         /0",(R9/X9-1))</f>
        <v>0.1044157417198539</v>
      </c>
    </row>
    <row r="10" spans="1:25" s="236" customFormat="1" ht="19.5" customHeight="1">
      <c r="A10" s="243" t="s">
        <v>61</v>
      </c>
      <c r="B10" s="240">
        <f>SUM(B11:B27)</f>
        <v>118787</v>
      </c>
      <c r="C10" s="239">
        <f>SUM(C11:C27)</f>
        <v>136311</v>
      </c>
      <c r="D10" s="238">
        <f>SUM(D11:D27)</f>
        <v>20</v>
      </c>
      <c r="E10" s="239">
        <f>SUM(E11:E27)</f>
        <v>28</v>
      </c>
      <c r="F10" s="238">
        <f t="shared" si="0"/>
        <v>255146</v>
      </c>
      <c r="G10" s="241">
        <f t="shared" si="1"/>
        <v>0.34538698433111104</v>
      </c>
      <c r="H10" s="240">
        <f>SUM(H11:H27)</f>
        <v>110942</v>
      </c>
      <c r="I10" s="239">
        <f>SUM(I11:I27)</f>
        <v>127906</v>
      </c>
      <c r="J10" s="238">
        <f>SUM(J11:J27)</f>
        <v>31</v>
      </c>
      <c r="K10" s="239">
        <f>SUM(K11:K27)</f>
        <v>7</v>
      </c>
      <c r="L10" s="238">
        <f t="shared" si="2"/>
        <v>238886</v>
      </c>
      <c r="M10" s="242">
        <f t="shared" si="3"/>
        <v>0.06806593940205796</v>
      </c>
      <c r="N10" s="240">
        <f>SUM(N11:N27)</f>
        <v>685047</v>
      </c>
      <c r="O10" s="239">
        <f>SUM(O11:O27)</f>
        <v>687621</v>
      </c>
      <c r="P10" s="238">
        <f>SUM(P11:P27)</f>
        <v>2162</v>
      </c>
      <c r="Q10" s="239">
        <f>SUM(Q11:Q27)</f>
        <v>1578</v>
      </c>
      <c r="R10" s="238">
        <f t="shared" si="4"/>
        <v>1376408</v>
      </c>
      <c r="S10" s="241">
        <f t="shared" si="5"/>
        <v>0.31422652075597474</v>
      </c>
      <c r="T10" s="240">
        <f>SUM(T11:T27)</f>
        <v>674320</v>
      </c>
      <c r="U10" s="239">
        <f>SUM(U11:U27)</f>
        <v>667297</v>
      </c>
      <c r="V10" s="238">
        <f>SUM(V11:V27)</f>
        <v>991</v>
      </c>
      <c r="W10" s="239">
        <f>SUM(W11:W27)</f>
        <v>827</v>
      </c>
      <c r="X10" s="238">
        <f t="shared" si="6"/>
        <v>1343435</v>
      </c>
      <c r="Y10" s="237">
        <f t="shared" si="7"/>
        <v>0.02454380003498491</v>
      </c>
    </row>
    <row r="11" spans="1:25" ht="19.5" customHeight="1">
      <c r="A11" s="235" t="s">
        <v>182</v>
      </c>
      <c r="B11" s="233">
        <v>29994</v>
      </c>
      <c r="C11" s="230">
        <v>34191</v>
      </c>
      <c r="D11" s="229">
        <v>0</v>
      </c>
      <c r="E11" s="230">
        <v>0</v>
      </c>
      <c r="F11" s="229">
        <f t="shared" si="0"/>
        <v>64185</v>
      </c>
      <c r="G11" s="232">
        <f t="shared" si="1"/>
        <v>0.08688618904193035</v>
      </c>
      <c r="H11" s="233">
        <v>26002</v>
      </c>
      <c r="I11" s="230">
        <v>29507</v>
      </c>
      <c r="J11" s="229">
        <v>0</v>
      </c>
      <c r="K11" s="230">
        <v>0</v>
      </c>
      <c r="L11" s="229">
        <f t="shared" si="2"/>
        <v>55509</v>
      </c>
      <c r="M11" s="234">
        <f t="shared" si="3"/>
        <v>0.15629897854401986</v>
      </c>
      <c r="N11" s="233">
        <v>159827</v>
      </c>
      <c r="O11" s="230">
        <v>165388</v>
      </c>
      <c r="P11" s="229">
        <v>1345</v>
      </c>
      <c r="Q11" s="230">
        <v>853</v>
      </c>
      <c r="R11" s="229">
        <f t="shared" si="4"/>
        <v>327413</v>
      </c>
      <c r="S11" s="232">
        <f t="shared" si="5"/>
        <v>0.07474662152521343</v>
      </c>
      <c r="T11" s="233">
        <v>133474</v>
      </c>
      <c r="U11" s="230">
        <v>136969</v>
      </c>
      <c r="V11" s="229">
        <v>375</v>
      </c>
      <c r="W11" s="230">
        <v>415</v>
      </c>
      <c r="X11" s="229">
        <f t="shared" si="6"/>
        <v>271233</v>
      </c>
      <c r="Y11" s="228">
        <f t="shared" si="7"/>
        <v>0.2071281886791061</v>
      </c>
    </row>
    <row r="12" spans="1:25" ht="19.5" customHeight="1">
      <c r="A12" s="235" t="s">
        <v>328</v>
      </c>
      <c r="B12" s="233">
        <v>11341</v>
      </c>
      <c r="C12" s="230">
        <v>12268</v>
      </c>
      <c r="D12" s="229">
        <v>0</v>
      </c>
      <c r="E12" s="230">
        <v>0</v>
      </c>
      <c r="F12" s="229">
        <f t="shared" si="0"/>
        <v>23609</v>
      </c>
      <c r="G12" s="232">
        <f t="shared" si="1"/>
        <v>0.03195911875190362</v>
      </c>
      <c r="H12" s="233">
        <v>10536</v>
      </c>
      <c r="I12" s="230">
        <v>11284</v>
      </c>
      <c r="J12" s="229"/>
      <c r="K12" s="230"/>
      <c r="L12" s="229">
        <f t="shared" si="2"/>
        <v>21820</v>
      </c>
      <c r="M12" s="234">
        <f t="shared" si="3"/>
        <v>0.08198900091659023</v>
      </c>
      <c r="N12" s="233">
        <v>60817</v>
      </c>
      <c r="O12" s="230">
        <v>61617</v>
      </c>
      <c r="P12" s="229"/>
      <c r="Q12" s="230"/>
      <c r="R12" s="229">
        <f t="shared" si="4"/>
        <v>122434</v>
      </c>
      <c r="S12" s="232">
        <f t="shared" si="5"/>
        <v>0.027951021675431276</v>
      </c>
      <c r="T12" s="233">
        <v>65689</v>
      </c>
      <c r="U12" s="230">
        <v>65749</v>
      </c>
      <c r="V12" s="229"/>
      <c r="W12" s="230">
        <v>1</v>
      </c>
      <c r="X12" s="229">
        <f t="shared" si="6"/>
        <v>131439</v>
      </c>
      <c r="Y12" s="228">
        <f t="shared" si="7"/>
        <v>-0.06851086815937435</v>
      </c>
    </row>
    <row r="13" spans="1:25" ht="19.5" customHeight="1">
      <c r="A13" s="235" t="s">
        <v>184</v>
      </c>
      <c r="B13" s="233">
        <v>9457</v>
      </c>
      <c r="C13" s="230">
        <v>9441</v>
      </c>
      <c r="D13" s="229">
        <v>0</v>
      </c>
      <c r="E13" s="230">
        <v>0</v>
      </c>
      <c r="F13" s="229">
        <f t="shared" si="0"/>
        <v>18898</v>
      </c>
      <c r="G13" s="232">
        <f t="shared" si="1"/>
        <v>0.02558191478561034</v>
      </c>
      <c r="H13" s="233">
        <v>9449</v>
      </c>
      <c r="I13" s="230">
        <v>9370</v>
      </c>
      <c r="J13" s="229">
        <v>1</v>
      </c>
      <c r="K13" s="230"/>
      <c r="L13" s="229">
        <f t="shared" si="2"/>
        <v>18820</v>
      </c>
      <c r="M13" s="234">
        <f t="shared" si="3"/>
        <v>0.004144527098830952</v>
      </c>
      <c r="N13" s="233">
        <v>50037</v>
      </c>
      <c r="O13" s="230">
        <v>50096</v>
      </c>
      <c r="P13" s="229">
        <v>114</v>
      </c>
      <c r="Q13" s="230">
        <v>178</v>
      </c>
      <c r="R13" s="229">
        <f t="shared" si="4"/>
        <v>100425</v>
      </c>
      <c r="S13" s="232">
        <f t="shared" si="5"/>
        <v>0.022926485712752877</v>
      </c>
      <c r="T13" s="233">
        <v>48715</v>
      </c>
      <c r="U13" s="230">
        <v>47319</v>
      </c>
      <c r="V13" s="229">
        <v>119</v>
      </c>
      <c r="W13" s="230">
        <v>129</v>
      </c>
      <c r="X13" s="229">
        <f t="shared" si="6"/>
        <v>96282</v>
      </c>
      <c r="Y13" s="228">
        <f t="shared" si="7"/>
        <v>0.04302984981616498</v>
      </c>
    </row>
    <row r="14" spans="1:25" ht="19.5" customHeight="1">
      <c r="A14" s="235" t="s">
        <v>183</v>
      </c>
      <c r="B14" s="233">
        <v>7499</v>
      </c>
      <c r="C14" s="230">
        <v>10574</v>
      </c>
      <c r="D14" s="229">
        <v>0</v>
      </c>
      <c r="E14" s="230">
        <v>2</v>
      </c>
      <c r="F14" s="229">
        <f t="shared" si="0"/>
        <v>18075</v>
      </c>
      <c r="G14" s="232">
        <f t="shared" si="1"/>
        <v>0.024467833090798335</v>
      </c>
      <c r="H14" s="233">
        <v>7716</v>
      </c>
      <c r="I14" s="230">
        <v>10820</v>
      </c>
      <c r="J14" s="229">
        <v>2</v>
      </c>
      <c r="K14" s="230"/>
      <c r="L14" s="229">
        <f t="shared" si="2"/>
        <v>18538</v>
      </c>
      <c r="M14" s="234">
        <f t="shared" si="3"/>
        <v>-0.024975725536735327</v>
      </c>
      <c r="N14" s="233">
        <v>54095</v>
      </c>
      <c r="O14" s="230">
        <v>56798</v>
      </c>
      <c r="P14" s="229">
        <v>194</v>
      </c>
      <c r="Q14" s="230">
        <v>126</v>
      </c>
      <c r="R14" s="229">
        <f t="shared" si="4"/>
        <v>111213</v>
      </c>
      <c r="S14" s="232">
        <f t="shared" si="5"/>
        <v>0.025389327912097446</v>
      </c>
      <c r="T14" s="233">
        <v>57135</v>
      </c>
      <c r="U14" s="230">
        <v>59036</v>
      </c>
      <c r="V14" s="229">
        <v>102</v>
      </c>
      <c r="W14" s="230">
        <v>53</v>
      </c>
      <c r="X14" s="229">
        <f t="shared" si="6"/>
        <v>116326</v>
      </c>
      <c r="Y14" s="228">
        <f t="shared" si="7"/>
        <v>-0.04395406014132697</v>
      </c>
    </row>
    <row r="15" spans="1:25" ht="19.5" customHeight="1">
      <c r="A15" s="235" t="s">
        <v>185</v>
      </c>
      <c r="B15" s="233">
        <v>7858</v>
      </c>
      <c r="C15" s="230">
        <v>8434</v>
      </c>
      <c r="D15" s="229">
        <v>0</v>
      </c>
      <c r="E15" s="230">
        <v>2</v>
      </c>
      <c r="F15" s="229">
        <f t="shared" si="0"/>
        <v>16294</v>
      </c>
      <c r="G15" s="232">
        <f t="shared" si="1"/>
        <v>0.02205692240008122</v>
      </c>
      <c r="H15" s="233">
        <v>7343</v>
      </c>
      <c r="I15" s="230">
        <v>8714</v>
      </c>
      <c r="J15" s="229"/>
      <c r="K15" s="230"/>
      <c r="L15" s="229">
        <f t="shared" si="2"/>
        <v>16057</v>
      </c>
      <c r="M15" s="234">
        <f t="shared" si="3"/>
        <v>0.014759917792863009</v>
      </c>
      <c r="N15" s="233">
        <v>43601</v>
      </c>
      <c r="O15" s="230">
        <v>45548</v>
      </c>
      <c r="P15" s="229">
        <v>2</v>
      </c>
      <c r="Q15" s="230">
        <v>2</v>
      </c>
      <c r="R15" s="229">
        <f t="shared" si="4"/>
        <v>89153</v>
      </c>
      <c r="S15" s="232">
        <f t="shared" si="5"/>
        <v>0.02035314892456119</v>
      </c>
      <c r="T15" s="233">
        <v>41455</v>
      </c>
      <c r="U15" s="230">
        <v>44204</v>
      </c>
      <c r="V15" s="229">
        <v>54</v>
      </c>
      <c r="W15" s="230">
        <v>53</v>
      </c>
      <c r="X15" s="229">
        <f t="shared" si="6"/>
        <v>85766</v>
      </c>
      <c r="Y15" s="228">
        <f t="shared" si="7"/>
        <v>0.03949117365855925</v>
      </c>
    </row>
    <row r="16" spans="1:25" ht="19.5" customHeight="1">
      <c r="A16" s="235" t="s">
        <v>329</v>
      </c>
      <c r="B16" s="233">
        <v>7203</v>
      </c>
      <c r="C16" s="230">
        <v>9006</v>
      </c>
      <c r="D16" s="229">
        <v>0</v>
      </c>
      <c r="E16" s="230">
        <v>0</v>
      </c>
      <c r="F16" s="229">
        <f>SUM(B16:E16)</f>
        <v>16209</v>
      </c>
      <c r="G16" s="232">
        <f>F16/$F$9</f>
        <v>0.021941859284578157</v>
      </c>
      <c r="H16" s="233">
        <v>7241</v>
      </c>
      <c r="I16" s="230">
        <v>8599</v>
      </c>
      <c r="J16" s="229"/>
      <c r="K16" s="230"/>
      <c r="L16" s="229">
        <f>SUM(H16:K16)</f>
        <v>15840</v>
      </c>
      <c r="M16" s="234">
        <f>IF(ISERROR(F16/L16-1),"         /0",(F16/L16-1))</f>
        <v>0.023295454545454453</v>
      </c>
      <c r="N16" s="233">
        <v>45766</v>
      </c>
      <c r="O16" s="230">
        <v>49640</v>
      </c>
      <c r="P16" s="229"/>
      <c r="Q16" s="230"/>
      <c r="R16" s="229">
        <f>SUM(N16:Q16)</f>
        <v>95406</v>
      </c>
      <c r="S16" s="232">
        <f>R16/$R$9</f>
        <v>0.021780675089976612</v>
      </c>
      <c r="T16" s="233">
        <v>43108</v>
      </c>
      <c r="U16" s="230">
        <v>46028</v>
      </c>
      <c r="V16" s="229"/>
      <c r="W16" s="230"/>
      <c r="X16" s="229">
        <f>SUM(T16:W16)</f>
        <v>89136</v>
      </c>
      <c r="Y16" s="228">
        <f>IF(ISERROR(R16/X16-1),"         /0",(R16/X16-1))</f>
        <v>0.07034194938072158</v>
      </c>
    </row>
    <row r="17" spans="1:25" ht="19.5" customHeight="1">
      <c r="A17" s="235" t="s">
        <v>187</v>
      </c>
      <c r="B17" s="233">
        <v>5305</v>
      </c>
      <c r="C17" s="230">
        <v>6359</v>
      </c>
      <c r="D17" s="229">
        <v>0</v>
      </c>
      <c r="E17" s="230">
        <v>0</v>
      </c>
      <c r="F17" s="229">
        <f t="shared" si="0"/>
        <v>11664</v>
      </c>
      <c r="G17" s="232">
        <f t="shared" si="1"/>
        <v>0.015789366814443807</v>
      </c>
      <c r="H17" s="233">
        <v>3795</v>
      </c>
      <c r="I17" s="230">
        <v>3820</v>
      </c>
      <c r="J17" s="229"/>
      <c r="K17" s="230"/>
      <c r="L17" s="229">
        <f t="shared" si="2"/>
        <v>7615</v>
      </c>
      <c r="M17" s="234">
        <f t="shared" si="3"/>
        <v>0.5317137229152988</v>
      </c>
      <c r="N17" s="233">
        <v>25259</v>
      </c>
      <c r="O17" s="230">
        <v>20141</v>
      </c>
      <c r="P17" s="229"/>
      <c r="Q17" s="230"/>
      <c r="R17" s="229">
        <f t="shared" si="4"/>
        <v>45400</v>
      </c>
      <c r="S17" s="232">
        <f t="shared" si="5"/>
        <v>0.010364575069544244</v>
      </c>
      <c r="T17" s="233">
        <v>22177</v>
      </c>
      <c r="U17" s="230">
        <v>17143</v>
      </c>
      <c r="V17" s="229"/>
      <c r="W17" s="230"/>
      <c r="X17" s="229">
        <f t="shared" si="6"/>
        <v>39320</v>
      </c>
      <c r="Y17" s="228">
        <f t="shared" si="7"/>
        <v>0.15462868769074256</v>
      </c>
    </row>
    <row r="18" spans="1:25" ht="19.5" customHeight="1">
      <c r="A18" s="235" t="s">
        <v>330</v>
      </c>
      <c r="B18" s="233">
        <v>5413</v>
      </c>
      <c r="C18" s="230">
        <v>5715</v>
      </c>
      <c r="D18" s="229">
        <v>0</v>
      </c>
      <c r="E18" s="230">
        <v>0</v>
      </c>
      <c r="F18" s="229">
        <f t="shared" si="0"/>
        <v>11128</v>
      </c>
      <c r="G18" s="232">
        <f t="shared" si="1"/>
        <v>0.01506379234491861</v>
      </c>
      <c r="H18" s="233">
        <v>5301</v>
      </c>
      <c r="I18" s="230">
        <v>5541</v>
      </c>
      <c r="J18" s="229"/>
      <c r="K18" s="230"/>
      <c r="L18" s="229">
        <f t="shared" si="2"/>
        <v>10842</v>
      </c>
      <c r="M18" s="234">
        <f t="shared" si="3"/>
        <v>0.026378896882494063</v>
      </c>
      <c r="N18" s="233">
        <v>34342</v>
      </c>
      <c r="O18" s="230">
        <v>34184</v>
      </c>
      <c r="P18" s="229">
        <v>118</v>
      </c>
      <c r="Q18" s="230">
        <v>14</v>
      </c>
      <c r="R18" s="229">
        <f t="shared" si="4"/>
        <v>68658</v>
      </c>
      <c r="S18" s="232">
        <f t="shared" si="5"/>
        <v>0.015674250993937638</v>
      </c>
      <c r="T18" s="233">
        <v>26229</v>
      </c>
      <c r="U18" s="230">
        <v>26081</v>
      </c>
      <c r="V18" s="229"/>
      <c r="W18" s="230"/>
      <c r="X18" s="229">
        <f t="shared" si="6"/>
        <v>52310</v>
      </c>
      <c r="Y18" s="228">
        <f t="shared" si="7"/>
        <v>0.3125215064041291</v>
      </c>
    </row>
    <row r="19" spans="1:25" ht="19.5" customHeight="1">
      <c r="A19" s="235" t="s">
        <v>186</v>
      </c>
      <c r="B19" s="233">
        <v>4408</v>
      </c>
      <c r="C19" s="230">
        <v>4503</v>
      </c>
      <c r="D19" s="229">
        <v>0</v>
      </c>
      <c r="E19" s="230">
        <v>0</v>
      </c>
      <c r="F19" s="229">
        <f t="shared" si="0"/>
        <v>8911</v>
      </c>
      <c r="G19" s="232">
        <f t="shared" si="1"/>
        <v>0.012062675555856375</v>
      </c>
      <c r="H19" s="233">
        <v>4314</v>
      </c>
      <c r="I19" s="230">
        <v>4228</v>
      </c>
      <c r="J19" s="229"/>
      <c r="K19" s="230"/>
      <c r="L19" s="229">
        <f t="shared" si="2"/>
        <v>8542</v>
      </c>
      <c r="M19" s="234">
        <f t="shared" si="3"/>
        <v>0.043198314212128386</v>
      </c>
      <c r="N19" s="233">
        <v>24279</v>
      </c>
      <c r="O19" s="230">
        <v>23905</v>
      </c>
      <c r="P19" s="229">
        <v>111</v>
      </c>
      <c r="Q19" s="230">
        <v>152</v>
      </c>
      <c r="R19" s="229">
        <f t="shared" si="4"/>
        <v>48447</v>
      </c>
      <c r="S19" s="232">
        <f t="shared" si="5"/>
        <v>0.01106018873115</v>
      </c>
      <c r="T19" s="233">
        <v>25150</v>
      </c>
      <c r="U19" s="230">
        <v>24961</v>
      </c>
      <c r="V19" s="229">
        <v>13</v>
      </c>
      <c r="W19" s="230">
        <v>10</v>
      </c>
      <c r="X19" s="229">
        <f t="shared" si="6"/>
        <v>50134</v>
      </c>
      <c r="Y19" s="228">
        <f t="shared" si="7"/>
        <v>-0.03364981848645632</v>
      </c>
    </row>
    <row r="20" spans="1:25" ht="19.5" customHeight="1">
      <c r="A20" s="235" t="s">
        <v>188</v>
      </c>
      <c r="B20" s="233">
        <v>1908</v>
      </c>
      <c r="C20" s="230">
        <v>5613</v>
      </c>
      <c r="D20" s="229">
        <v>0</v>
      </c>
      <c r="E20" s="230">
        <v>0</v>
      </c>
      <c r="F20" s="229">
        <f t="shared" si="0"/>
        <v>7521</v>
      </c>
      <c r="G20" s="232">
        <f t="shared" si="1"/>
        <v>0.010181055196453348</v>
      </c>
      <c r="H20" s="233">
        <v>2250</v>
      </c>
      <c r="I20" s="230">
        <v>5651</v>
      </c>
      <c r="J20" s="229"/>
      <c r="K20" s="230"/>
      <c r="L20" s="229">
        <f t="shared" si="2"/>
        <v>7901</v>
      </c>
      <c r="M20" s="234">
        <f t="shared" si="3"/>
        <v>-0.048095177825591695</v>
      </c>
      <c r="N20" s="233">
        <v>10498</v>
      </c>
      <c r="O20" s="230">
        <v>25460</v>
      </c>
      <c r="P20" s="229"/>
      <c r="Q20" s="230"/>
      <c r="R20" s="229">
        <f t="shared" si="4"/>
        <v>35958</v>
      </c>
      <c r="S20" s="232">
        <f t="shared" si="5"/>
        <v>0.008209017408605109</v>
      </c>
      <c r="T20" s="233">
        <v>9645</v>
      </c>
      <c r="U20" s="230">
        <v>26591</v>
      </c>
      <c r="V20" s="229"/>
      <c r="W20" s="230"/>
      <c r="X20" s="229">
        <f t="shared" si="6"/>
        <v>36236</v>
      </c>
      <c r="Y20" s="228">
        <f t="shared" si="7"/>
        <v>-0.007671928468925948</v>
      </c>
    </row>
    <row r="21" spans="1:25" ht="19.5" customHeight="1">
      <c r="A21" s="235" t="s">
        <v>331</v>
      </c>
      <c r="B21" s="233">
        <v>3549</v>
      </c>
      <c r="C21" s="230">
        <v>3884</v>
      </c>
      <c r="D21" s="229">
        <v>0</v>
      </c>
      <c r="E21" s="230">
        <v>0</v>
      </c>
      <c r="F21" s="229">
        <f t="shared" si="0"/>
        <v>7433</v>
      </c>
      <c r="G21" s="232">
        <f t="shared" si="1"/>
        <v>0.010061931029814885</v>
      </c>
      <c r="H21" s="233">
        <v>2580</v>
      </c>
      <c r="I21" s="230">
        <v>3411</v>
      </c>
      <c r="J21" s="229">
        <v>1</v>
      </c>
      <c r="K21" s="230"/>
      <c r="L21" s="229">
        <f t="shared" si="2"/>
        <v>5992</v>
      </c>
      <c r="M21" s="234">
        <f t="shared" si="3"/>
        <v>0.2404873164218959</v>
      </c>
      <c r="N21" s="233">
        <v>25235</v>
      </c>
      <c r="O21" s="230">
        <v>23932</v>
      </c>
      <c r="P21" s="229">
        <v>3</v>
      </c>
      <c r="Q21" s="230">
        <v>1</v>
      </c>
      <c r="R21" s="229">
        <f t="shared" si="4"/>
        <v>49171</v>
      </c>
      <c r="S21" s="232">
        <f t="shared" si="5"/>
        <v>0.011225474025210572</v>
      </c>
      <c r="T21" s="233">
        <v>24920</v>
      </c>
      <c r="U21" s="230">
        <v>23975</v>
      </c>
      <c r="V21" s="229">
        <v>15</v>
      </c>
      <c r="W21" s="230">
        <v>7</v>
      </c>
      <c r="X21" s="229">
        <f t="shared" si="6"/>
        <v>48917</v>
      </c>
      <c r="Y21" s="228">
        <f t="shared" si="7"/>
        <v>0.0051924688758508974</v>
      </c>
    </row>
    <row r="22" spans="1:25" ht="19.5" customHeight="1">
      <c r="A22" s="235" t="s">
        <v>332</v>
      </c>
      <c r="B22" s="233">
        <v>2911</v>
      </c>
      <c r="C22" s="230">
        <v>3807</v>
      </c>
      <c r="D22" s="229">
        <v>0</v>
      </c>
      <c r="E22" s="230">
        <v>0</v>
      </c>
      <c r="F22" s="229">
        <f t="shared" si="0"/>
        <v>6718</v>
      </c>
      <c r="G22" s="232">
        <f t="shared" si="1"/>
        <v>0.009094047175877357</v>
      </c>
      <c r="H22" s="233">
        <v>3125</v>
      </c>
      <c r="I22" s="230">
        <v>4776</v>
      </c>
      <c r="J22" s="229"/>
      <c r="K22" s="230"/>
      <c r="L22" s="229">
        <f t="shared" si="2"/>
        <v>7901</v>
      </c>
      <c r="M22" s="234">
        <f t="shared" si="3"/>
        <v>-0.14972788254651315</v>
      </c>
      <c r="N22" s="233">
        <v>18578</v>
      </c>
      <c r="O22" s="230">
        <v>20765</v>
      </c>
      <c r="P22" s="229"/>
      <c r="Q22" s="230"/>
      <c r="R22" s="229">
        <f t="shared" si="4"/>
        <v>39343</v>
      </c>
      <c r="S22" s="232">
        <f t="shared" si="5"/>
        <v>0.008981794646719806</v>
      </c>
      <c r="T22" s="233">
        <v>17749</v>
      </c>
      <c r="U22" s="230">
        <v>21791</v>
      </c>
      <c r="V22" s="229"/>
      <c r="W22" s="230"/>
      <c r="X22" s="229">
        <f t="shared" si="6"/>
        <v>39540</v>
      </c>
      <c r="Y22" s="228">
        <f t="shared" si="7"/>
        <v>-0.004982296408700071</v>
      </c>
    </row>
    <row r="23" spans="1:25" ht="19.5" customHeight="1">
      <c r="A23" s="235" t="s">
        <v>333</v>
      </c>
      <c r="B23" s="233">
        <v>2407</v>
      </c>
      <c r="C23" s="230">
        <v>3691</v>
      </c>
      <c r="D23" s="229">
        <v>0</v>
      </c>
      <c r="E23" s="230">
        <v>0</v>
      </c>
      <c r="F23" s="229">
        <f t="shared" si="0"/>
        <v>6098</v>
      </c>
      <c r="G23" s="232">
        <f t="shared" si="1"/>
        <v>0.008254763274560898</v>
      </c>
      <c r="H23" s="233">
        <v>2148</v>
      </c>
      <c r="I23" s="230">
        <v>3307</v>
      </c>
      <c r="J23" s="229">
        <v>1</v>
      </c>
      <c r="K23" s="230"/>
      <c r="L23" s="229">
        <f t="shared" si="2"/>
        <v>5456</v>
      </c>
      <c r="M23" s="234">
        <f t="shared" si="3"/>
        <v>0.11766862170087977</v>
      </c>
      <c r="N23" s="233">
        <v>13660</v>
      </c>
      <c r="O23" s="230">
        <v>13649</v>
      </c>
      <c r="P23" s="229">
        <v>23</v>
      </c>
      <c r="Q23" s="230"/>
      <c r="R23" s="229">
        <f t="shared" si="4"/>
        <v>27332</v>
      </c>
      <c r="S23" s="232">
        <f t="shared" si="5"/>
        <v>0.006239748145391702</v>
      </c>
      <c r="T23" s="233">
        <v>16029</v>
      </c>
      <c r="U23" s="230">
        <v>14733</v>
      </c>
      <c r="V23" s="229">
        <v>100</v>
      </c>
      <c r="W23" s="230">
        <v>64</v>
      </c>
      <c r="X23" s="229">
        <f t="shared" si="6"/>
        <v>30926</v>
      </c>
      <c r="Y23" s="228">
        <f t="shared" si="7"/>
        <v>-0.11621289529845436</v>
      </c>
    </row>
    <row r="24" spans="1:25" ht="19.5" customHeight="1">
      <c r="A24" s="235" t="s">
        <v>334</v>
      </c>
      <c r="B24" s="233">
        <v>2514</v>
      </c>
      <c r="C24" s="230">
        <v>2944</v>
      </c>
      <c r="D24" s="229">
        <v>0</v>
      </c>
      <c r="E24" s="230">
        <v>0</v>
      </c>
      <c r="F24" s="229">
        <f t="shared" si="0"/>
        <v>5458</v>
      </c>
      <c r="G24" s="232">
        <f t="shared" si="1"/>
        <v>0.0073884056990084265</v>
      </c>
      <c r="H24" s="233">
        <v>1493</v>
      </c>
      <c r="I24" s="230">
        <v>1947</v>
      </c>
      <c r="J24" s="229">
        <v>5</v>
      </c>
      <c r="K24" s="230"/>
      <c r="L24" s="229">
        <f t="shared" si="2"/>
        <v>3445</v>
      </c>
      <c r="M24" s="234">
        <f t="shared" si="3"/>
        <v>0.5843251088534107</v>
      </c>
      <c r="N24" s="233">
        <v>15324</v>
      </c>
      <c r="O24" s="230">
        <v>15247</v>
      </c>
      <c r="P24" s="229"/>
      <c r="Q24" s="230"/>
      <c r="R24" s="229">
        <f t="shared" si="4"/>
        <v>30571</v>
      </c>
      <c r="S24" s="232">
        <f t="shared" si="5"/>
        <v>0.006979194371168218</v>
      </c>
      <c r="T24" s="233">
        <v>15524</v>
      </c>
      <c r="U24" s="230">
        <v>14340</v>
      </c>
      <c r="V24" s="229">
        <v>5</v>
      </c>
      <c r="W24" s="230"/>
      <c r="X24" s="229">
        <f t="shared" si="6"/>
        <v>29869</v>
      </c>
      <c r="Y24" s="228">
        <f t="shared" si="7"/>
        <v>0.023502628142890725</v>
      </c>
    </row>
    <row r="25" spans="1:25" ht="19.5" customHeight="1">
      <c r="A25" s="235" t="s">
        <v>335</v>
      </c>
      <c r="B25" s="233">
        <v>1283</v>
      </c>
      <c r="C25" s="230">
        <v>1311</v>
      </c>
      <c r="D25" s="229">
        <v>0</v>
      </c>
      <c r="E25" s="230">
        <v>0</v>
      </c>
      <c r="F25" s="229">
        <f t="shared" si="0"/>
        <v>2594</v>
      </c>
      <c r="G25" s="232">
        <f t="shared" si="1"/>
        <v>0.0035114555484111135</v>
      </c>
      <c r="H25" s="233">
        <v>1198</v>
      </c>
      <c r="I25" s="230">
        <v>1316</v>
      </c>
      <c r="J25" s="229"/>
      <c r="K25" s="230"/>
      <c r="L25" s="229">
        <f t="shared" si="2"/>
        <v>2514</v>
      </c>
      <c r="M25" s="234">
        <f t="shared" si="3"/>
        <v>0.03182179793158313</v>
      </c>
      <c r="N25" s="233">
        <v>8065</v>
      </c>
      <c r="O25" s="230">
        <v>7628</v>
      </c>
      <c r="P25" s="229"/>
      <c r="Q25" s="230"/>
      <c r="R25" s="229">
        <f t="shared" si="4"/>
        <v>15693</v>
      </c>
      <c r="S25" s="232">
        <f t="shared" si="5"/>
        <v>0.0035826272371444453</v>
      </c>
      <c r="T25" s="233">
        <v>9194</v>
      </c>
      <c r="U25" s="230">
        <v>8612</v>
      </c>
      <c r="V25" s="229"/>
      <c r="W25" s="230"/>
      <c r="X25" s="229">
        <f t="shared" si="6"/>
        <v>17806</v>
      </c>
      <c r="Y25" s="228">
        <f t="shared" si="7"/>
        <v>-0.11866786476468605</v>
      </c>
    </row>
    <row r="26" spans="1:25" ht="19.5" customHeight="1">
      <c r="A26" s="235" t="s">
        <v>336</v>
      </c>
      <c r="B26" s="233">
        <v>728</v>
      </c>
      <c r="C26" s="230">
        <v>424</v>
      </c>
      <c r="D26" s="229">
        <v>0</v>
      </c>
      <c r="E26" s="230">
        <v>0</v>
      </c>
      <c r="F26" s="229">
        <f t="shared" si="0"/>
        <v>1152</v>
      </c>
      <c r="G26" s="232">
        <f t="shared" si="1"/>
        <v>0.0015594436359944498</v>
      </c>
      <c r="H26" s="233">
        <v>885</v>
      </c>
      <c r="I26" s="230">
        <v>129</v>
      </c>
      <c r="J26" s="229"/>
      <c r="K26" s="230"/>
      <c r="L26" s="229">
        <f t="shared" si="2"/>
        <v>1014</v>
      </c>
      <c r="M26" s="234">
        <f t="shared" si="3"/>
        <v>0.13609467455621305</v>
      </c>
      <c r="N26" s="233">
        <v>2595</v>
      </c>
      <c r="O26" s="230">
        <v>424</v>
      </c>
      <c r="P26" s="229"/>
      <c r="Q26" s="230"/>
      <c r="R26" s="229">
        <f t="shared" si="4"/>
        <v>3019</v>
      </c>
      <c r="S26" s="232">
        <f t="shared" si="5"/>
        <v>0.0006892214126641866</v>
      </c>
      <c r="T26" s="233">
        <v>6841</v>
      </c>
      <c r="U26" s="230">
        <v>2941</v>
      </c>
      <c r="V26" s="229"/>
      <c r="W26" s="230"/>
      <c r="X26" s="229">
        <f t="shared" si="6"/>
        <v>9782</v>
      </c>
      <c r="Y26" s="228">
        <f t="shared" si="7"/>
        <v>-0.6913719075853608</v>
      </c>
    </row>
    <row r="27" spans="1:25" ht="19.5" customHeight="1" thickBot="1">
      <c r="A27" s="235" t="s">
        <v>177</v>
      </c>
      <c r="B27" s="233">
        <v>15009</v>
      </c>
      <c r="C27" s="230">
        <v>14146</v>
      </c>
      <c r="D27" s="229">
        <v>20</v>
      </c>
      <c r="E27" s="230">
        <v>24</v>
      </c>
      <c r="F27" s="229">
        <f t="shared" si="0"/>
        <v>29199</v>
      </c>
      <c r="G27" s="232">
        <f t="shared" si="1"/>
        <v>0.03952621070086974</v>
      </c>
      <c r="H27" s="233">
        <v>15566</v>
      </c>
      <c r="I27" s="230">
        <v>15486</v>
      </c>
      <c r="J27" s="229">
        <v>21</v>
      </c>
      <c r="K27" s="230">
        <v>7</v>
      </c>
      <c r="L27" s="229">
        <f t="shared" si="2"/>
        <v>31080</v>
      </c>
      <c r="M27" s="234">
        <f t="shared" si="3"/>
        <v>-0.06052123552123556</v>
      </c>
      <c r="N27" s="233">
        <v>93069</v>
      </c>
      <c r="O27" s="230">
        <v>73199</v>
      </c>
      <c r="P27" s="229">
        <v>252</v>
      </c>
      <c r="Q27" s="230">
        <v>252</v>
      </c>
      <c r="R27" s="229">
        <f t="shared" si="4"/>
        <v>166772</v>
      </c>
      <c r="S27" s="232">
        <f t="shared" si="5"/>
        <v>0.03807314787440601</v>
      </c>
      <c r="T27" s="233">
        <v>111286</v>
      </c>
      <c r="U27" s="230">
        <v>86824</v>
      </c>
      <c r="V27" s="229">
        <v>208</v>
      </c>
      <c r="W27" s="230">
        <v>95</v>
      </c>
      <c r="X27" s="229">
        <f t="shared" si="6"/>
        <v>198413</v>
      </c>
      <c r="Y27" s="228">
        <f t="shared" si="7"/>
        <v>-0.1594703976049956</v>
      </c>
    </row>
    <row r="28" spans="1:25" s="236" customFormat="1" ht="19.5" customHeight="1">
      <c r="A28" s="243" t="s">
        <v>60</v>
      </c>
      <c r="B28" s="240">
        <f>SUM(B29:B45)</f>
        <v>88391</v>
      </c>
      <c r="C28" s="239">
        <f>SUM(C29:C45)</f>
        <v>100721</v>
      </c>
      <c r="D28" s="238">
        <f>SUM(D29:D45)</f>
        <v>1070</v>
      </c>
      <c r="E28" s="239">
        <f>SUM(E29:E45)</f>
        <v>1425</v>
      </c>
      <c r="F28" s="238">
        <f t="shared" si="0"/>
        <v>191607</v>
      </c>
      <c r="G28" s="241">
        <f t="shared" si="1"/>
        <v>0.25937527496700397</v>
      </c>
      <c r="H28" s="240">
        <f>SUM(H29:H45)</f>
        <v>79690</v>
      </c>
      <c r="I28" s="239">
        <f>SUM(I29:I45)</f>
        <v>91369</v>
      </c>
      <c r="J28" s="238">
        <f>SUM(J29:J45)</f>
        <v>2023</v>
      </c>
      <c r="K28" s="239">
        <f>SUM(K29:K45)</f>
        <v>2127</v>
      </c>
      <c r="L28" s="238">
        <f t="shared" si="2"/>
        <v>175209</v>
      </c>
      <c r="M28" s="242">
        <f t="shared" si="3"/>
        <v>0.09359108264986382</v>
      </c>
      <c r="N28" s="240">
        <f>SUM(N29:N45)</f>
        <v>612353</v>
      </c>
      <c r="O28" s="239">
        <f>SUM(O29:O45)</f>
        <v>595663</v>
      </c>
      <c r="P28" s="238">
        <f>SUM(P29:P45)</f>
        <v>2295</v>
      </c>
      <c r="Q28" s="239">
        <f>SUM(Q29:Q45)</f>
        <v>2155</v>
      </c>
      <c r="R28" s="238">
        <f t="shared" si="4"/>
        <v>1212466</v>
      </c>
      <c r="S28" s="241">
        <f t="shared" si="5"/>
        <v>0.27679944661387734</v>
      </c>
      <c r="T28" s="240">
        <f>SUM(T29:T45)</f>
        <v>546021</v>
      </c>
      <c r="U28" s="239">
        <f>SUM(U29:U45)</f>
        <v>539956</v>
      </c>
      <c r="V28" s="238">
        <f>SUM(V29:V45)</f>
        <v>5483</v>
      </c>
      <c r="W28" s="239">
        <f>SUM(W29:W45)</f>
        <v>5139</v>
      </c>
      <c r="X28" s="238">
        <f t="shared" si="6"/>
        <v>1096599</v>
      </c>
      <c r="Y28" s="237">
        <f t="shared" si="7"/>
        <v>0.10566031885858007</v>
      </c>
    </row>
    <row r="29" spans="1:25" ht="19.5" customHeight="1">
      <c r="A29" s="250" t="s">
        <v>190</v>
      </c>
      <c r="B29" s="247">
        <v>14627</v>
      </c>
      <c r="C29" s="245">
        <v>16094</v>
      </c>
      <c r="D29" s="246">
        <v>0</v>
      </c>
      <c r="E29" s="245">
        <v>0</v>
      </c>
      <c r="F29" s="229">
        <f t="shared" si="0"/>
        <v>30721</v>
      </c>
      <c r="G29" s="248">
        <f t="shared" si="1"/>
        <v>0.04158651731023046</v>
      </c>
      <c r="H29" s="247">
        <v>13280</v>
      </c>
      <c r="I29" s="245">
        <v>14695</v>
      </c>
      <c r="J29" s="246"/>
      <c r="K29" s="245">
        <v>0</v>
      </c>
      <c r="L29" s="246">
        <f t="shared" si="2"/>
        <v>27975</v>
      </c>
      <c r="M29" s="249">
        <f t="shared" si="3"/>
        <v>0.09815907059874895</v>
      </c>
      <c r="N29" s="247">
        <v>93384</v>
      </c>
      <c r="O29" s="245">
        <v>90538</v>
      </c>
      <c r="P29" s="246">
        <v>96</v>
      </c>
      <c r="Q29" s="245">
        <v>100</v>
      </c>
      <c r="R29" s="229">
        <f t="shared" si="4"/>
        <v>184118</v>
      </c>
      <c r="S29" s="248">
        <f t="shared" si="5"/>
        <v>0.04203314609370808</v>
      </c>
      <c r="T29" s="251">
        <v>83898</v>
      </c>
      <c r="U29" s="245">
        <v>82420</v>
      </c>
      <c r="V29" s="246">
        <v>328</v>
      </c>
      <c r="W29" s="245">
        <v>3</v>
      </c>
      <c r="X29" s="246">
        <f t="shared" si="6"/>
        <v>166649</v>
      </c>
      <c r="Y29" s="244">
        <f t="shared" si="7"/>
        <v>0.10482511146181506</v>
      </c>
    </row>
    <row r="30" spans="1:25" ht="19.5" customHeight="1">
      <c r="A30" s="250" t="s">
        <v>189</v>
      </c>
      <c r="B30" s="247">
        <v>13680</v>
      </c>
      <c r="C30" s="245">
        <v>14468</v>
      </c>
      <c r="D30" s="246">
        <v>0</v>
      </c>
      <c r="E30" s="245">
        <v>2</v>
      </c>
      <c r="F30" s="246">
        <f t="shared" si="0"/>
        <v>28150</v>
      </c>
      <c r="G30" s="248">
        <f t="shared" si="1"/>
        <v>0.03810619648719077</v>
      </c>
      <c r="H30" s="247">
        <v>12872</v>
      </c>
      <c r="I30" s="245">
        <v>15557</v>
      </c>
      <c r="J30" s="246"/>
      <c r="K30" s="245"/>
      <c r="L30" s="229">
        <f t="shared" si="2"/>
        <v>28429</v>
      </c>
      <c r="M30" s="249">
        <f t="shared" si="3"/>
        <v>-0.009813922403179798</v>
      </c>
      <c r="N30" s="247">
        <v>117766</v>
      </c>
      <c r="O30" s="245">
        <v>114219</v>
      </c>
      <c r="P30" s="246">
        <v>278</v>
      </c>
      <c r="Q30" s="245">
        <v>421</v>
      </c>
      <c r="R30" s="246">
        <f t="shared" si="4"/>
        <v>232684</v>
      </c>
      <c r="S30" s="248">
        <f t="shared" si="5"/>
        <v>0.05312050188285976</v>
      </c>
      <c r="T30" s="251">
        <v>87896</v>
      </c>
      <c r="U30" s="245">
        <v>92975</v>
      </c>
      <c r="V30" s="246">
        <v>11</v>
      </c>
      <c r="W30" s="245">
        <v>8</v>
      </c>
      <c r="X30" s="246">
        <f t="shared" si="6"/>
        <v>180890</v>
      </c>
      <c r="Y30" s="244">
        <f t="shared" si="7"/>
        <v>0.28632870805461885</v>
      </c>
    </row>
    <row r="31" spans="1:25" ht="19.5" customHeight="1">
      <c r="A31" s="250" t="s">
        <v>191</v>
      </c>
      <c r="B31" s="247">
        <v>10249</v>
      </c>
      <c r="C31" s="245">
        <v>13999</v>
      </c>
      <c r="D31" s="246">
        <v>0</v>
      </c>
      <c r="E31" s="245">
        <v>8</v>
      </c>
      <c r="F31" s="246">
        <f t="shared" si="0"/>
        <v>24256</v>
      </c>
      <c r="G31" s="248">
        <f t="shared" si="1"/>
        <v>0.032834952113438697</v>
      </c>
      <c r="H31" s="247">
        <v>9687</v>
      </c>
      <c r="I31" s="245">
        <v>13520</v>
      </c>
      <c r="J31" s="246"/>
      <c r="K31" s="245">
        <v>0</v>
      </c>
      <c r="L31" s="246">
        <f t="shared" si="2"/>
        <v>23207</v>
      </c>
      <c r="M31" s="249">
        <f t="shared" si="3"/>
        <v>0.04520187874348247</v>
      </c>
      <c r="N31" s="247">
        <v>74642</v>
      </c>
      <c r="O31" s="245">
        <v>72790</v>
      </c>
      <c r="P31" s="246"/>
      <c r="Q31" s="245">
        <v>11</v>
      </c>
      <c r="R31" s="246">
        <f t="shared" si="4"/>
        <v>147443</v>
      </c>
      <c r="S31" s="248">
        <f t="shared" si="5"/>
        <v>0.033660441453277797</v>
      </c>
      <c r="T31" s="251">
        <v>53396</v>
      </c>
      <c r="U31" s="245">
        <v>56233</v>
      </c>
      <c r="V31" s="246">
        <v>2</v>
      </c>
      <c r="W31" s="245">
        <v>2</v>
      </c>
      <c r="X31" s="246">
        <f t="shared" si="6"/>
        <v>109633</v>
      </c>
      <c r="Y31" s="244">
        <f t="shared" si="7"/>
        <v>0.3448779108480111</v>
      </c>
    </row>
    <row r="32" spans="1:25" ht="19.5" customHeight="1">
      <c r="A32" s="250" t="s">
        <v>192</v>
      </c>
      <c r="B32" s="247">
        <v>7012</v>
      </c>
      <c r="C32" s="245">
        <v>7911</v>
      </c>
      <c r="D32" s="246">
        <v>0</v>
      </c>
      <c r="E32" s="245">
        <v>4</v>
      </c>
      <c r="F32" s="246">
        <f t="shared" si="0"/>
        <v>14927</v>
      </c>
      <c r="G32" s="248">
        <f t="shared" si="1"/>
        <v>0.020206436766049614</v>
      </c>
      <c r="H32" s="247">
        <v>5833</v>
      </c>
      <c r="I32" s="245">
        <v>5724</v>
      </c>
      <c r="J32" s="246"/>
      <c r="K32" s="245"/>
      <c r="L32" s="229">
        <f t="shared" si="2"/>
        <v>11557</v>
      </c>
      <c r="M32" s="249" t="s">
        <v>50</v>
      </c>
      <c r="N32" s="247">
        <v>49354</v>
      </c>
      <c r="O32" s="245">
        <v>45361</v>
      </c>
      <c r="P32" s="246"/>
      <c r="Q32" s="245">
        <v>4</v>
      </c>
      <c r="R32" s="229">
        <f t="shared" si="4"/>
        <v>94719</v>
      </c>
      <c r="S32" s="248">
        <f t="shared" si="5"/>
        <v>0.021623836696303113</v>
      </c>
      <c r="T32" s="251">
        <v>39764</v>
      </c>
      <c r="U32" s="245">
        <v>36886</v>
      </c>
      <c r="V32" s="246"/>
      <c r="W32" s="245">
        <v>0</v>
      </c>
      <c r="X32" s="246">
        <f t="shared" si="6"/>
        <v>76650</v>
      </c>
      <c r="Y32" s="244" t="s">
        <v>50</v>
      </c>
    </row>
    <row r="33" spans="1:25" ht="19.5" customHeight="1">
      <c r="A33" s="250" t="s">
        <v>194</v>
      </c>
      <c r="B33" s="247">
        <v>5878</v>
      </c>
      <c r="C33" s="245">
        <v>6846</v>
      </c>
      <c r="D33" s="246">
        <v>0</v>
      </c>
      <c r="E33" s="245">
        <v>0</v>
      </c>
      <c r="F33" s="246">
        <f t="shared" si="0"/>
        <v>12724</v>
      </c>
      <c r="G33" s="248">
        <f t="shared" si="1"/>
        <v>0.017224271548952588</v>
      </c>
      <c r="H33" s="247">
        <v>6412</v>
      </c>
      <c r="I33" s="245">
        <v>6245</v>
      </c>
      <c r="J33" s="246"/>
      <c r="K33" s="245">
        <v>0</v>
      </c>
      <c r="L33" s="246">
        <f t="shared" si="2"/>
        <v>12657</v>
      </c>
      <c r="M33" s="249">
        <f t="shared" si="3"/>
        <v>0.005293513470806754</v>
      </c>
      <c r="N33" s="247">
        <v>33196</v>
      </c>
      <c r="O33" s="245">
        <v>32412</v>
      </c>
      <c r="P33" s="246"/>
      <c r="Q33" s="245">
        <v>0</v>
      </c>
      <c r="R33" s="246">
        <f t="shared" si="4"/>
        <v>65608</v>
      </c>
      <c r="S33" s="248">
        <f t="shared" si="5"/>
        <v>0.014977952448516713</v>
      </c>
      <c r="T33" s="251">
        <v>40412</v>
      </c>
      <c r="U33" s="245">
        <v>38742</v>
      </c>
      <c r="V33" s="246">
        <v>92</v>
      </c>
      <c r="W33" s="245">
        <v>135</v>
      </c>
      <c r="X33" s="246">
        <f t="shared" si="6"/>
        <v>79381</v>
      </c>
      <c r="Y33" s="244">
        <f t="shared" si="7"/>
        <v>-0.1735049948980234</v>
      </c>
    </row>
    <row r="34" spans="1:25" ht="19.5" customHeight="1">
      <c r="A34" s="250" t="s">
        <v>193</v>
      </c>
      <c r="B34" s="247">
        <v>6127</v>
      </c>
      <c r="C34" s="245">
        <v>6339</v>
      </c>
      <c r="D34" s="246">
        <v>2</v>
      </c>
      <c r="E34" s="245">
        <v>5</v>
      </c>
      <c r="F34" s="246">
        <f t="shared" si="0"/>
        <v>12473</v>
      </c>
      <c r="G34" s="248">
        <f t="shared" si="1"/>
        <v>0.0168844969372906</v>
      </c>
      <c r="H34" s="247">
        <v>2858</v>
      </c>
      <c r="I34" s="245">
        <v>3438</v>
      </c>
      <c r="J34" s="246"/>
      <c r="K34" s="245"/>
      <c r="L34" s="246">
        <f t="shared" si="2"/>
        <v>6296</v>
      </c>
      <c r="M34" s="249">
        <f t="shared" si="3"/>
        <v>0.9810991105463787</v>
      </c>
      <c r="N34" s="247">
        <v>33993</v>
      </c>
      <c r="O34" s="245">
        <v>33146</v>
      </c>
      <c r="P34" s="246">
        <v>2</v>
      </c>
      <c r="Q34" s="245">
        <v>5</v>
      </c>
      <c r="R34" s="246">
        <f t="shared" si="4"/>
        <v>67146</v>
      </c>
      <c r="S34" s="248">
        <f t="shared" si="5"/>
        <v>0.015329069551092903</v>
      </c>
      <c r="T34" s="251">
        <v>19297</v>
      </c>
      <c r="U34" s="245">
        <v>19856</v>
      </c>
      <c r="V34" s="246">
        <v>150</v>
      </c>
      <c r="W34" s="245">
        <v>388</v>
      </c>
      <c r="X34" s="246">
        <f t="shared" si="6"/>
        <v>39691</v>
      </c>
      <c r="Y34" s="244">
        <f t="shared" si="7"/>
        <v>0.69171852561034</v>
      </c>
    </row>
    <row r="35" spans="1:25" ht="19.5" customHeight="1">
      <c r="A35" s="250" t="s">
        <v>196</v>
      </c>
      <c r="B35" s="247">
        <v>3850</v>
      </c>
      <c r="C35" s="245">
        <v>4864</v>
      </c>
      <c r="D35" s="246">
        <v>0</v>
      </c>
      <c r="E35" s="245">
        <v>0</v>
      </c>
      <c r="F35" s="246">
        <f t="shared" si="0"/>
        <v>8714</v>
      </c>
      <c r="G35" s="248">
        <f t="shared" si="1"/>
        <v>0.011795999864631628</v>
      </c>
      <c r="H35" s="247">
        <v>7358</v>
      </c>
      <c r="I35" s="245">
        <v>8497</v>
      </c>
      <c r="J35" s="246"/>
      <c r="K35" s="245"/>
      <c r="L35" s="246">
        <f t="shared" si="2"/>
        <v>15855</v>
      </c>
      <c r="M35" s="249">
        <f t="shared" si="3"/>
        <v>-0.45039419741406495</v>
      </c>
      <c r="N35" s="247">
        <v>30018</v>
      </c>
      <c r="O35" s="245">
        <v>32691</v>
      </c>
      <c r="P35" s="246"/>
      <c r="Q35" s="245">
        <v>0</v>
      </c>
      <c r="R35" s="246">
        <f t="shared" si="4"/>
        <v>62709</v>
      </c>
      <c r="S35" s="248">
        <f t="shared" si="5"/>
        <v>0.014316126388459251</v>
      </c>
      <c r="T35" s="251">
        <v>43185</v>
      </c>
      <c r="U35" s="245">
        <v>44873</v>
      </c>
      <c r="V35" s="246"/>
      <c r="W35" s="245">
        <v>0</v>
      </c>
      <c r="X35" s="246">
        <f t="shared" si="6"/>
        <v>88058</v>
      </c>
      <c r="Y35" s="244">
        <f t="shared" si="7"/>
        <v>-0.2878670876013536</v>
      </c>
    </row>
    <row r="36" spans="1:25" ht="19.5" customHeight="1">
      <c r="A36" s="250" t="s">
        <v>195</v>
      </c>
      <c r="B36" s="247">
        <v>3180</v>
      </c>
      <c r="C36" s="245">
        <v>3693</v>
      </c>
      <c r="D36" s="246">
        <v>0</v>
      </c>
      <c r="E36" s="245">
        <v>0</v>
      </c>
      <c r="F36" s="246">
        <f>SUM(B36:E36)</f>
        <v>6873</v>
      </c>
      <c r="G36" s="248">
        <f>F36/$F$9</f>
        <v>0.00930386815120647</v>
      </c>
      <c r="H36" s="247">
        <v>2724</v>
      </c>
      <c r="I36" s="245">
        <v>2507</v>
      </c>
      <c r="J36" s="246"/>
      <c r="K36" s="245"/>
      <c r="L36" s="246">
        <f>SUM(H36:K36)</f>
        <v>5231</v>
      </c>
      <c r="M36" s="249">
        <f>IF(ISERROR(F36/L36-1),"         /0",(F36/L36-1))</f>
        <v>0.3138979162683999</v>
      </c>
      <c r="N36" s="247">
        <v>28246</v>
      </c>
      <c r="O36" s="245">
        <v>25262</v>
      </c>
      <c r="P36" s="246"/>
      <c r="Q36" s="245"/>
      <c r="R36" s="246">
        <f>SUM(N36:Q36)</f>
        <v>53508</v>
      </c>
      <c r="S36" s="248">
        <f>R36/$R$9</f>
        <v>0.012215587727338622</v>
      </c>
      <c r="T36" s="251">
        <v>27787</v>
      </c>
      <c r="U36" s="245">
        <v>26996</v>
      </c>
      <c r="V36" s="246"/>
      <c r="W36" s="245"/>
      <c r="X36" s="246">
        <f>SUM(T36:W36)</f>
        <v>54783</v>
      </c>
      <c r="Y36" s="244">
        <f>IF(ISERROR(R36/X36-1),"         /0",(R36/X36-1))</f>
        <v>-0.023273643283500345</v>
      </c>
    </row>
    <row r="37" spans="1:25" ht="19.5" customHeight="1">
      <c r="A37" s="250" t="s">
        <v>197</v>
      </c>
      <c r="B37" s="247">
        <v>2781</v>
      </c>
      <c r="C37" s="245">
        <v>3515</v>
      </c>
      <c r="D37" s="246">
        <v>0</v>
      </c>
      <c r="E37" s="245">
        <v>0</v>
      </c>
      <c r="F37" s="246">
        <f t="shared" si="0"/>
        <v>6296</v>
      </c>
      <c r="G37" s="248">
        <f t="shared" si="1"/>
        <v>0.008522792649497445</v>
      </c>
      <c r="H37" s="247">
        <v>1771</v>
      </c>
      <c r="I37" s="245">
        <v>2123</v>
      </c>
      <c r="J37" s="246"/>
      <c r="K37" s="245"/>
      <c r="L37" s="246">
        <f t="shared" si="2"/>
        <v>3894</v>
      </c>
      <c r="M37" s="249">
        <f t="shared" si="3"/>
        <v>0.6168464304057524</v>
      </c>
      <c r="N37" s="247">
        <v>17884</v>
      </c>
      <c r="O37" s="245">
        <v>16671</v>
      </c>
      <c r="P37" s="246"/>
      <c r="Q37" s="245">
        <v>0</v>
      </c>
      <c r="R37" s="246">
        <f t="shared" si="4"/>
        <v>34555</v>
      </c>
      <c r="S37" s="248">
        <f t="shared" si="5"/>
        <v>0.007888720077711483</v>
      </c>
      <c r="T37" s="251">
        <v>16483</v>
      </c>
      <c r="U37" s="245">
        <v>16010</v>
      </c>
      <c r="V37" s="246">
        <v>4</v>
      </c>
      <c r="W37" s="245"/>
      <c r="X37" s="246">
        <f t="shared" si="6"/>
        <v>32497</v>
      </c>
      <c r="Y37" s="244">
        <f t="shared" si="7"/>
        <v>0.06332892266978485</v>
      </c>
    </row>
    <row r="38" spans="1:25" ht="19.5" customHeight="1">
      <c r="A38" s="250" t="s">
        <v>198</v>
      </c>
      <c r="B38" s="247">
        <v>1526</v>
      </c>
      <c r="C38" s="245">
        <v>1757</v>
      </c>
      <c r="D38" s="246">
        <v>0</v>
      </c>
      <c r="E38" s="245">
        <v>0</v>
      </c>
      <c r="F38" s="246">
        <f t="shared" si="0"/>
        <v>3283</v>
      </c>
      <c r="G38" s="248">
        <f t="shared" si="1"/>
        <v>0.004444143625841822</v>
      </c>
      <c r="H38" s="247">
        <v>1340</v>
      </c>
      <c r="I38" s="245">
        <v>1491</v>
      </c>
      <c r="J38" s="246"/>
      <c r="K38" s="245">
        <v>0</v>
      </c>
      <c r="L38" s="246">
        <f t="shared" si="2"/>
        <v>2831</v>
      </c>
      <c r="M38" s="249">
        <f t="shared" si="3"/>
        <v>0.15966089720946663</v>
      </c>
      <c r="N38" s="247">
        <v>12172</v>
      </c>
      <c r="O38" s="245">
        <v>11024</v>
      </c>
      <c r="P38" s="246"/>
      <c r="Q38" s="245">
        <v>0</v>
      </c>
      <c r="R38" s="246">
        <f t="shared" si="4"/>
        <v>23196</v>
      </c>
      <c r="S38" s="248">
        <f t="shared" si="5"/>
        <v>0.005295521658879919</v>
      </c>
      <c r="T38" s="251">
        <v>7903</v>
      </c>
      <c r="U38" s="245">
        <v>7564</v>
      </c>
      <c r="V38" s="246"/>
      <c r="W38" s="245">
        <v>0</v>
      </c>
      <c r="X38" s="246">
        <f t="shared" si="6"/>
        <v>15467</v>
      </c>
      <c r="Y38" s="244">
        <f t="shared" si="7"/>
        <v>0.4997090579944399</v>
      </c>
    </row>
    <row r="39" spans="1:25" ht="19.5" customHeight="1">
      <c r="A39" s="250" t="s">
        <v>199</v>
      </c>
      <c r="B39" s="247">
        <v>1434</v>
      </c>
      <c r="C39" s="245">
        <v>1761</v>
      </c>
      <c r="D39" s="246">
        <v>0</v>
      </c>
      <c r="E39" s="245">
        <v>0</v>
      </c>
      <c r="F39" s="246">
        <f t="shared" si="0"/>
        <v>3195</v>
      </c>
      <c r="G39" s="248">
        <f t="shared" si="1"/>
        <v>0.004325019459203357</v>
      </c>
      <c r="H39" s="247">
        <v>973</v>
      </c>
      <c r="I39" s="245">
        <v>1397</v>
      </c>
      <c r="J39" s="246">
        <v>11</v>
      </c>
      <c r="K39" s="245"/>
      <c r="L39" s="246">
        <f t="shared" si="2"/>
        <v>2381</v>
      </c>
      <c r="M39" s="249">
        <f t="shared" si="3"/>
        <v>0.34187316253674926</v>
      </c>
      <c r="N39" s="247">
        <v>9517</v>
      </c>
      <c r="O39" s="245">
        <v>8705</v>
      </c>
      <c r="P39" s="246">
        <v>5</v>
      </c>
      <c r="Q39" s="245">
        <v>0</v>
      </c>
      <c r="R39" s="246">
        <f t="shared" si="4"/>
        <v>18227</v>
      </c>
      <c r="S39" s="248">
        <f t="shared" si="5"/>
        <v>0.004161125766356452</v>
      </c>
      <c r="T39" s="251">
        <v>7183</v>
      </c>
      <c r="U39" s="245">
        <v>6539</v>
      </c>
      <c r="V39" s="246">
        <v>55</v>
      </c>
      <c r="W39" s="245">
        <v>0</v>
      </c>
      <c r="X39" s="246">
        <f t="shared" si="6"/>
        <v>13777</v>
      </c>
      <c r="Y39" s="244">
        <f t="shared" si="7"/>
        <v>0.323002104957538</v>
      </c>
    </row>
    <row r="40" spans="1:25" ht="19.5" customHeight="1">
      <c r="A40" s="250" t="s">
        <v>337</v>
      </c>
      <c r="B40" s="247">
        <v>1104</v>
      </c>
      <c r="C40" s="245">
        <v>1247</v>
      </c>
      <c r="D40" s="246">
        <v>0</v>
      </c>
      <c r="E40" s="245">
        <v>0</v>
      </c>
      <c r="F40" s="246">
        <f t="shared" si="0"/>
        <v>2351</v>
      </c>
      <c r="G40" s="248">
        <f t="shared" si="1"/>
        <v>0.0031825104064435346</v>
      </c>
      <c r="H40" s="247">
        <v>0</v>
      </c>
      <c r="I40" s="245">
        <v>106</v>
      </c>
      <c r="J40" s="246"/>
      <c r="K40" s="245"/>
      <c r="L40" s="246">
        <f t="shared" si="2"/>
        <v>106</v>
      </c>
      <c r="M40" s="249">
        <f t="shared" si="3"/>
        <v>21.17924528301887</v>
      </c>
      <c r="N40" s="247">
        <v>6233</v>
      </c>
      <c r="O40" s="245">
        <v>6537</v>
      </c>
      <c r="P40" s="246"/>
      <c r="Q40" s="245"/>
      <c r="R40" s="246">
        <f t="shared" si="4"/>
        <v>12770</v>
      </c>
      <c r="S40" s="248">
        <f t="shared" si="5"/>
        <v>0.002915322106565639</v>
      </c>
      <c r="T40" s="251">
        <v>89</v>
      </c>
      <c r="U40" s="245">
        <v>199</v>
      </c>
      <c r="V40" s="246"/>
      <c r="W40" s="245"/>
      <c r="X40" s="246">
        <f t="shared" si="6"/>
        <v>288</v>
      </c>
      <c r="Y40" s="244">
        <f t="shared" si="7"/>
        <v>43.34027777777778</v>
      </c>
    </row>
    <row r="41" spans="1:25" ht="19.5" customHeight="1">
      <c r="A41" s="250" t="s">
        <v>200</v>
      </c>
      <c r="B41" s="247">
        <v>1156</v>
      </c>
      <c r="C41" s="245">
        <v>1140</v>
      </c>
      <c r="D41" s="246">
        <v>0</v>
      </c>
      <c r="E41" s="245">
        <v>1</v>
      </c>
      <c r="F41" s="246">
        <f t="shared" si="0"/>
        <v>2297</v>
      </c>
      <c r="G41" s="248">
        <f t="shared" si="1"/>
        <v>0.0031094114860062945</v>
      </c>
      <c r="H41" s="247">
        <v>1654</v>
      </c>
      <c r="I41" s="245">
        <v>2010</v>
      </c>
      <c r="J41" s="246">
        <v>1</v>
      </c>
      <c r="K41" s="245"/>
      <c r="L41" s="246">
        <f t="shared" si="2"/>
        <v>3665</v>
      </c>
      <c r="M41" s="249" t="s">
        <v>50</v>
      </c>
      <c r="N41" s="247">
        <v>8377</v>
      </c>
      <c r="O41" s="245">
        <v>7252</v>
      </c>
      <c r="P41" s="246">
        <v>30</v>
      </c>
      <c r="Q41" s="245">
        <v>1</v>
      </c>
      <c r="R41" s="229">
        <f t="shared" si="4"/>
        <v>15660</v>
      </c>
      <c r="S41" s="248">
        <f t="shared" si="5"/>
        <v>0.003575093515177596</v>
      </c>
      <c r="T41" s="251">
        <v>11462</v>
      </c>
      <c r="U41" s="245">
        <v>11172</v>
      </c>
      <c r="V41" s="246">
        <v>2</v>
      </c>
      <c r="W41" s="245">
        <v>0</v>
      </c>
      <c r="X41" s="246">
        <f t="shared" si="6"/>
        <v>22636</v>
      </c>
      <c r="Y41" s="244" t="s">
        <v>50</v>
      </c>
    </row>
    <row r="42" spans="1:25" ht="19.5" customHeight="1">
      <c r="A42" s="250" t="s">
        <v>201</v>
      </c>
      <c r="B42" s="247">
        <v>897</v>
      </c>
      <c r="C42" s="245">
        <v>778</v>
      </c>
      <c r="D42" s="246">
        <v>0</v>
      </c>
      <c r="E42" s="245">
        <v>0</v>
      </c>
      <c r="F42" s="246">
        <f aca="true" t="shared" si="8" ref="F42:F75">SUM(B42:E42)</f>
        <v>1675</v>
      </c>
      <c r="G42" s="248">
        <f aca="true" t="shared" si="9" ref="G42:G75">F42/$F$9</f>
        <v>0.002267420217266236</v>
      </c>
      <c r="H42" s="247">
        <v>667</v>
      </c>
      <c r="I42" s="245">
        <v>599</v>
      </c>
      <c r="J42" s="246"/>
      <c r="K42" s="245"/>
      <c r="L42" s="246">
        <f aca="true" t="shared" si="10" ref="L42:L75">SUM(H42:K42)</f>
        <v>1266</v>
      </c>
      <c r="M42" s="249">
        <f aca="true" t="shared" si="11" ref="M42:M75">IF(ISERROR(F42/L42-1),"         /0",(F42/L42-1))</f>
        <v>0.32306477093206953</v>
      </c>
      <c r="N42" s="247">
        <v>4898</v>
      </c>
      <c r="O42" s="245">
        <v>3565</v>
      </c>
      <c r="P42" s="246"/>
      <c r="Q42" s="245"/>
      <c r="R42" s="246">
        <f aca="true" t="shared" si="12" ref="R42:R75">SUM(N42:Q42)</f>
        <v>8463</v>
      </c>
      <c r="S42" s="248">
        <f aca="true" t="shared" si="13" ref="S42:S75">R42/$R$9</f>
        <v>0.0019320572425892718</v>
      </c>
      <c r="T42" s="251">
        <v>5171</v>
      </c>
      <c r="U42" s="245">
        <v>3209</v>
      </c>
      <c r="V42" s="246"/>
      <c r="W42" s="245"/>
      <c r="X42" s="246">
        <f aca="true" t="shared" si="14" ref="X42:X77">SUM(T42:W42)</f>
        <v>8380</v>
      </c>
      <c r="Y42" s="244">
        <f aca="true" t="shared" si="15" ref="Y42:Y75">IF(ISERROR(R42/X42-1),"         /0",(R42/X42-1))</f>
        <v>0.009904534606205218</v>
      </c>
    </row>
    <row r="43" spans="1:25" ht="19.5" customHeight="1">
      <c r="A43" s="250" t="s">
        <v>338</v>
      </c>
      <c r="B43" s="247">
        <v>544</v>
      </c>
      <c r="C43" s="245">
        <v>728</v>
      </c>
      <c r="D43" s="246">
        <v>0</v>
      </c>
      <c r="E43" s="245">
        <v>1</v>
      </c>
      <c r="F43" s="246">
        <f t="shared" si="8"/>
        <v>1273</v>
      </c>
      <c r="G43" s="248">
        <f t="shared" si="9"/>
        <v>0.0017232393651223392</v>
      </c>
      <c r="H43" s="247">
        <v>407</v>
      </c>
      <c r="I43" s="245">
        <v>490</v>
      </c>
      <c r="J43" s="246"/>
      <c r="K43" s="245"/>
      <c r="L43" s="246">
        <f t="shared" si="10"/>
        <v>897</v>
      </c>
      <c r="M43" s="249">
        <f t="shared" si="11"/>
        <v>0.41917502787068006</v>
      </c>
      <c r="N43" s="247">
        <v>4028</v>
      </c>
      <c r="O43" s="245">
        <v>4198</v>
      </c>
      <c r="P43" s="246">
        <v>14</v>
      </c>
      <c r="Q43" s="245">
        <v>1</v>
      </c>
      <c r="R43" s="246">
        <f t="shared" si="12"/>
        <v>8241</v>
      </c>
      <c r="S43" s="248">
        <f t="shared" si="13"/>
        <v>0.0018813758402668307</v>
      </c>
      <c r="T43" s="251">
        <v>2622</v>
      </c>
      <c r="U43" s="245">
        <v>2742</v>
      </c>
      <c r="V43" s="246">
        <v>8</v>
      </c>
      <c r="W43" s="245"/>
      <c r="X43" s="246">
        <f t="shared" si="14"/>
        <v>5372</v>
      </c>
      <c r="Y43" s="244">
        <f t="shared" si="15"/>
        <v>0.5340655249441548</v>
      </c>
    </row>
    <row r="44" spans="1:25" ht="19.5" customHeight="1">
      <c r="A44" s="250" t="s">
        <v>339</v>
      </c>
      <c r="B44" s="247">
        <v>389</v>
      </c>
      <c r="C44" s="245">
        <v>490</v>
      </c>
      <c r="D44" s="246">
        <v>0</v>
      </c>
      <c r="E44" s="245">
        <v>0</v>
      </c>
      <c r="F44" s="246">
        <f t="shared" si="8"/>
        <v>879</v>
      </c>
      <c r="G44" s="248">
        <f t="shared" si="9"/>
        <v>0.0011898879826728484</v>
      </c>
      <c r="H44" s="247">
        <v>414</v>
      </c>
      <c r="I44" s="245">
        <v>445</v>
      </c>
      <c r="J44" s="246"/>
      <c r="K44" s="245"/>
      <c r="L44" s="246">
        <f t="shared" si="10"/>
        <v>859</v>
      </c>
      <c r="M44" s="249">
        <f t="shared" si="11"/>
        <v>0.02328288707799775</v>
      </c>
      <c r="N44" s="247">
        <v>2613</v>
      </c>
      <c r="O44" s="245">
        <v>2518</v>
      </c>
      <c r="P44" s="246"/>
      <c r="Q44" s="245"/>
      <c r="R44" s="246">
        <f t="shared" si="12"/>
        <v>5131</v>
      </c>
      <c r="S44" s="248">
        <f t="shared" si="13"/>
        <v>0.0011713796185425444</v>
      </c>
      <c r="T44" s="251">
        <v>2229</v>
      </c>
      <c r="U44" s="245">
        <v>2193</v>
      </c>
      <c r="V44" s="246"/>
      <c r="W44" s="245"/>
      <c r="X44" s="246">
        <f t="shared" si="14"/>
        <v>4422</v>
      </c>
      <c r="Y44" s="244">
        <f t="shared" si="15"/>
        <v>0.16033469018543656</v>
      </c>
    </row>
    <row r="45" spans="1:25" ht="19.5" customHeight="1" thickBot="1">
      <c r="A45" s="250" t="s">
        <v>177</v>
      </c>
      <c r="B45" s="247">
        <v>13957</v>
      </c>
      <c r="C45" s="245">
        <v>15091</v>
      </c>
      <c r="D45" s="246">
        <v>1068</v>
      </c>
      <c r="E45" s="245">
        <v>1404</v>
      </c>
      <c r="F45" s="246">
        <f t="shared" si="8"/>
        <v>31520</v>
      </c>
      <c r="G45" s="248">
        <f t="shared" si="9"/>
        <v>0.042668110595959256</v>
      </c>
      <c r="H45" s="247">
        <v>11440</v>
      </c>
      <c r="I45" s="245">
        <v>12525</v>
      </c>
      <c r="J45" s="246">
        <v>2011</v>
      </c>
      <c r="K45" s="245">
        <v>2127</v>
      </c>
      <c r="L45" s="246">
        <f t="shared" si="10"/>
        <v>28103</v>
      </c>
      <c r="M45" s="249">
        <f t="shared" si="11"/>
        <v>0.12158844251503398</v>
      </c>
      <c r="N45" s="247">
        <v>86032</v>
      </c>
      <c r="O45" s="245">
        <v>88774</v>
      </c>
      <c r="P45" s="246">
        <v>1870</v>
      </c>
      <c r="Q45" s="245">
        <v>1612</v>
      </c>
      <c r="R45" s="246">
        <f t="shared" si="12"/>
        <v>178288</v>
      </c>
      <c r="S45" s="248">
        <f t="shared" si="13"/>
        <v>0.04070218854623137</v>
      </c>
      <c r="T45" s="251">
        <v>97244</v>
      </c>
      <c r="U45" s="245">
        <v>91347</v>
      </c>
      <c r="V45" s="246">
        <v>4831</v>
      </c>
      <c r="W45" s="245">
        <v>4603</v>
      </c>
      <c r="X45" s="246">
        <f t="shared" si="14"/>
        <v>198025</v>
      </c>
      <c r="Y45" s="244">
        <f t="shared" si="15"/>
        <v>-0.09966923368261582</v>
      </c>
    </row>
    <row r="46" spans="1:25" s="236" customFormat="1" ht="19.5" customHeight="1">
      <c r="A46" s="243" t="s">
        <v>59</v>
      </c>
      <c r="B46" s="240">
        <f>SUM(B47:B57)</f>
        <v>43287</v>
      </c>
      <c r="C46" s="239">
        <f>SUM(C47:C57)</f>
        <v>49030</v>
      </c>
      <c r="D46" s="238">
        <f>SUM(D47:D57)</f>
        <v>3</v>
      </c>
      <c r="E46" s="239">
        <f>SUM(E47:E57)</f>
        <v>39</v>
      </c>
      <c r="F46" s="238">
        <f t="shared" si="8"/>
        <v>92359</v>
      </c>
      <c r="G46" s="241">
        <f t="shared" si="9"/>
        <v>0.12502487393820433</v>
      </c>
      <c r="H46" s="240">
        <f>SUM(H47:H57)</f>
        <v>45837</v>
      </c>
      <c r="I46" s="239">
        <f>SUM(I47:I57)</f>
        <v>52688</v>
      </c>
      <c r="J46" s="238">
        <f>SUM(J47:J57)</f>
        <v>11</v>
      </c>
      <c r="K46" s="239">
        <f>SUM(K47:K57)</f>
        <v>0</v>
      </c>
      <c r="L46" s="238">
        <f t="shared" si="10"/>
        <v>98536</v>
      </c>
      <c r="M46" s="242">
        <f t="shared" si="11"/>
        <v>-0.06268774864009097</v>
      </c>
      <c r="N46" s="240">
        <f>SUM(N47:N57)</f>
        <v>304469</v>
      </c>
      <c r="O46" s="239">
        <f>SUM(O47:O57)</f>
        <v>277601</v>
      </c>
      <c r="P46" s="238">
        <f>SUM(P47:P57)</f>
        <v>160</v>
      </c>
      <c r="Q46" s="239">
        <f>SUM(Q47:Q57)</f>
        <v>270</v>
      </c>
      <c r="R46" s="238">
        <f t="shared" si="12"/>
        <v>582500</v>
      </c>
      <c r="S46" s="241">
        <f t="shared" si="13"/>
        <v>0.13298160744514367</v>
      </c>
      <c r="T46" s="240">
        <f>SUM(T47:T57)</f>
        <v>308461</v>
      </c>
      <c r="U46" s="239">
        <f>SUM(U47:U57)</f>
        <v>272021</v>
      </c>
      <c r="V46" s="238">
        <f>SUM(V47:V57)</f>
        <v>153</v>
      </c>
      <c r="W46" s="239">
        <f>SUM(W47:W57)</f>
        <v>23</v>
      </c>
      <c r="X46" s="238">
        <f t="shared" si="14"/>
        <v>580658</v>
      </c>
      <c r="Y46" s="237">
        <f t="shared" si="15"/>
        <v>0.0031722631910693355</v>
      </c>
    </row>
    <row r="47" spans="1:25" ht="19.5" customHeight="1">
      <c r="A47" s="250" t="s">
        <v>202</v>
      </c>
      <c r="B47" s="247">
        <v>17452</v>
      </c>
      <c r="C47" s="245">
        <v>19960</v>
      </c>
      <c r="D47" s="246">
        <v>0</v>
      </c>
      <c r="E47" s="245">
        <v>23</v>
      </c>
      <c r="F47" s="246">
        <f t="shared" si="8"/>
        <v>37435</v>
      </c>
      <c r="G47" s="248">
        <f t="shared" si="9"/>
        <v>0.05067514975126062</v>
      </c>
      <c r="H47" s="247">
        <v>19974</v>
      </c>
      <c r="I47" s="245">
        <v>24545</v>
      </c>
      <c r="J47" s="246"/>
      <c r="K47" s="245"/>
      <c r="L47" s="246">
        <f t="shared" si="10"/>
        <v>44519</v>
      </c>
      <c r="M47" s="249">
        <f t="shared" si="11"/>
        <v>-0.15912307104831647</v>
      </c>
      <c r="N47" s="247">
        <v>123974</v>
      </c>
      <c r="O47" s="245">
        <v>117849</v>
      </c>
      <c r="P47" s="246">
        <v>11</v>
      </c>
      <c r="Q47" s="245">
        <v>23</v>
      </c>
      <c r="R47" s="246">
        <f t="shared" si="12"/>
        <v>241857</v>
      </c>
      <c r="S47" s="248">
        <f t="shared" si="13"/>
        <v>0.05521464829503882</v>
      </c>
      <c r="T47" s="247">
        <v>128034</v>
      </c>
      <c r="U47" s="245">
        <v>119936</v>
      </c>
      <c r="V47" s="246"/>
      <c r="W47" s="245"/>
      <c r="X47" s="229">
        <f t="shared" si="14"/>
        <v>247970</v>
      </c>
      <c r="Y47" s="244">
        <f t="shared" si="15"/>
        <v>-0.024652175666411313</v>
      </c>
    </row>
    <row r="48" spans="1:25" ht="19.5" customHeight="1">
      <c r="A48" s="250" t="s">
        <v>203</v>
      </c>
      <c r="B48" s="247">
        <v>7785</v>
      </c>
      <c r="C48" s="245">
        <v>8330</v>
      </c>
      <c r="D48" s="246">
        <v>0</v>
      </c>
      <c r="E48" s="245">
        <v>0</v>
      </c>
      <c r="F48" s="246">
        <f t="shared" si="8"/>
        <v>16115</v>
      </c>
      <c r="G48" s="248">
        <f t="shared" si="9"/>
        <v>0.02181461301566889</v>
      </c>
      <c r="H48" s="247">
        <v>7746</v>
      </c>
      <c r="I48" s="245">
        <v>8476</v>
      </c>
      <c r="J48" s="246"/>
      <c r="K48" s="245"/>
      <c r="L48" s="246">
        <f t="shared" si="10"/>
        <v>16222</v>
      </c>
      <c r="M48" s="249">
        <f t="shared" si="11"/>
        <v>-0.006595980766859855</v>
      </c>
      <c r="N48" s="247">
        <v>50032</v>
      </c>
      <c r="O48" s="245">
        <v>46752</v>
      </c>
      <c r="P48" s="246"/>
      <c r="Q48" s="245"/>
      <c r="R48" s="246">
        <f t="shared" si="12"/>
        <v>96784</v>
      </c>
      <c r="S48" s="248">
        <f t="shared" si="13"/>
        <v>0.022095265055743836</v>
      </c>
      <c r="T48" s="247">
        <v>49772</v>
      </c>
      <c r="U48" s="245">
        <v>45265</v>
      </c>
      <c r="V48" s="246"/>
      <c r="W48" s="245"/>
      <c r="X48" s="229">
        <f t="shared" si="14"/>
        <v>95037</v>
      </c>
      <c r="Y48" s="244">
        <f t="shared" si="15"/>
        <v>0.01838231425655268</v>
      </c>
    </row>
    <row r="49" spans="1:25" ht="19.5" customHeight="1">
      <c r="A49" s="250" t="s">
        <v>204</v>
      </c>
      <c r="B49" s="247">
        <v>5961</v>
      </c>
      <c r="C49" s="245">
        <v>7085</v>
      </c>
      <c r="D49" s="246">
        <v>0</v>
      </c>
      <c r="E49" s="245">
        <v>0</v>
      </c>
      <c r="F49" s="246">
        <f t="shared" si="8"/>
        <v>13046</v>
      </c>
      <c r="G49" s="248">
        <f t="shared" si="9"/>
        <v>0.017660157704152423</v>
      </c>
      <c r="H49" s="247">
        <v>6475</v>
      </c>
      <c r="I49" s="245">
        <v>7408</v>
      </c>
      <c r="J49" s="246">
        <v>0</v>
      </c>
      <c r="K49" s="245">
        <v>0</v>
      </c>
      <c r="L49" s="246">
        <f t="shared" si="10"/>
        <v>13883</v>
      </c>
      <c r="M49" s="249">
        <f t="shared" si="11"/>
        <v>-0.06028956277461639</v>
      </c>
      <c r="N49" s="247">
        <v>41375</v>
      </c>
      <c r="O49" s="245">
        <v>37135</v>
      </c>
      <c r="P49" s="246"/>
      <c r="Q49" s="245">
        <v>0</v>
      </c>
      <c r="R49" s="246">
        <f t="shared" si="12"/>
        <v>78510</v>
      </c>
      <c r="S49" s="248">
        <f t="shared" si="13"/>
        <v>0.017923409442949748</v>
      </c>
      <c r="T49" s="247">
        <v>41289</v>
      </c>
      <c r="U49" s="245">
        <v>36614</v>
      </c>
      <c r="V49" s="246">
        <v>0</v>
      </c>
      <c r="W49" s="245">
        <v>0</v>
      </c>
      <c r="X49" s="229">
        <f t="shared" si="14"/>
        <v>77903</v>
      </c>
      <c r="Y49" s="244">
        <f t="shared" si="15"/>
        <v>0.007791741011257569</v>
      </c>
    </row>
    <row r="50" spans="1:25" ht="19.5" customHeight="1">
      <c r="A50" s="250" t="s">
        <v>205</v>
      </c>
      <c r="B50" s="247">
        <v>3808</v>
      </c>
      <c r="C50" s="245">
        <v>4047</v>
      </c>
      <c r="D50" s="246">
        <v>0</v>
      </c>
      <c r="E50" s="245">
        <v>0</v>
      </c>
      <c r="F50" s="246">
        <f t="shared" si="8"/>
        <v>7855</v>
      </c>
      <c r="G50" s="248">
        <f t="shared" si="9"/>
        <v>0.010633185556194795</v>
      </c>
      <c r="H50" s="247">
        <v>4073</v>
      </c>
      <c r="I50" s="245">
        <v>3912</v>
      </c>
      <c r="J50" s="246"/>
      <c r="K50" s="245"/>
      <c r="L50" s="246">
        <f t="shared" si="10"/>
        <v>7985</v>
      </c>
      <c r="M50" s="249">
        <f t="shared" si="11"/>
        <v>-0.016280525986224204</v>
      </c>
      <c r="N50" s="247">
        <v>29865</v>
      </c>
      <c r="O50" s="245">
        <v>25245</v>
      </c>
      <c r="P50" s="246">
        <v>1</v>
      </c>
      <c r="Q50" s="245"/>
      <c r="R50" s="246">
        <f t="shared" si="12"/>
        <v>55111</v>
      </c>
      <c r="S50" s="248">
        <f t="shared" si="13"/>
        <v>0.012581543979243454</v>
      </c>
      <c r="T50" s="247">
        <v>30459</v>
      </c>
      <c r="U50" s="245">
        <v>24944</v>
      </c>
      <c r="V50" s="246"/>
      <c r="W50" s="245"/>
      <c r="X50" s="229">
        <f t="shared" si="14"/>
        <v>55403</v>
      </c>
      <c r="Y50" s="244">
        <f t="shared" si="15"/>
        <v>-0.005270472718083896</v>
      </c>
    </row>
    <row r="51" spans="1:25" ht="19.5" customHeight="1">
      <c r="A51" s="250" t="s">
        <v>206</v>
      </c>
      <c r="B51" s="247">
        <v>2204</v>
      </c>
      <c r="C51" s="245">
        <v>2845</v>
      </c>
      <c r="D51" s="246">
        <v>0</v>
      </c>
      <c r="E51" s="245">
        <v>0</v>
      </c>
      <c r="F51" s="246">
        <f t="shared" si="8"/>
        <v>5049</v>
      </c>
      <c r="G51" s="248">
        <f t="shared" si="9"/>
        <v>0.006834749060881925</v>
      </c>
      <c r="H51" s="247">
        <v>2095</v>
      </c>
      <c r="I51" s="245">
        <v>2607</v>
      </c>
      <c r="J51" s="246"/>
      <c r="K51" s="245"/>
      <c r="L51" s="246">
        <f t="shared" si="10"/>
        <v>4702</v>
      </c>
      <c r="M51" s="249">
        <f t="shared" si="11"/>
        <v>0.0737983836665248</v>
      </c>
      <c r="N51" s="247">
        <v>14076</v>
      </c>
      <c r="O51" s="245">
        <v>15307</v>
      </c>
      <c r="P51" s="246"/>
      <c r="Q51" s="245"/>
      <c r="R51" s="246">
        <f t="shared" si="12"/>
        <v>29383</v>
      </c>
      <c r="S51" s="248">
        <f t="shared" si="13"/>
        <v>0.006707980380361641</v>
      </c>
      <c r="T51" s="247">
        <v>10205</v>
      </c>
      <c r="U51" s="245">
        <v>11519</v>
      </c>
      <c r="V51" s="246"/>
      <c r="W51" s="245"/>
      <c r="X51" s="229">
        <f t="shared" si="14"/>
        <v>21724</v>
      </c>
      <c r="Y51" s="244">
        <f t="shared" si="15"/>
        <v>0.35255938132940523</v>
      </c>
    </row>
    <row r="52" spans="1:25" ht="19.5" customHeight="1">
      <c r="A52" s="250" t="s">
        <v>207</v>
      </c>
      <c r="B52" s="247">
        <v>1704</v>
      </c>
      <c r="C52" s="245">
        <v>2772</v>
      </c>
      <c r="D52" s="246">
        <v>1</v>
      </c>
      <c r="E52" s="245">
        <v>0</v>
      </c>
      <c r="F52" s="246">
        <f t="shared" si="8"/>
        <v>4477</v>
      </c>
      <c r="G52" s="248">
        <f t="shared" si="9"/>
        <v>0.006060441977731903</v>
      </c>
      <c r="H52" s="247">
        <v>1312</v>
      </c>
      <c r="I52" s="245">
        <v>2352</v>
      </c>
      <c r="J52" s="246"/>
      <c r="K52" s="245"/>
      <c r="L52" s="246">
        <f t="shared" si="10"/>
        <v>3664</v>
      </c>
      <c r="M52" s="249">
        <f t="shared" si="11"/>
        <v>0.2218886462882097</v>
      </c>
      <c r="N52" s="247">
        <v>13441</v>
      </c>
      <c r="O52" s="245">
        <v>12462</v>
      </c>
      <c r="P52" s="246">
        <v>40</v>
      </c>
      <c r="Q52" s="245"/>
      <c r="R52" s="246">
        <f t="shared" si="12"/>
        <v>25943</v>
      </c>
      <c r="S52" s="248">
        <f t="shared" si="13"/>
        <v>0.005922646938968862</v>
      </c>
      <c r="T52" s="247">
        <v>12790</v>
      </c>
      <c r="U52" s="245">
        <v>11848</v>
      </c>
      <c r="V52" s="246"/>
      <c r="W52" s="245"/>
      <c r="X52" s="229">
        <f t="shared" si="14"/>
        <v>24638</v>
      </c>
      <c r="Y52" s="244">
        <f t="shared" si="15"/>
        <v>0.05296696160402625</v>
      </c>
    </row>
    <row r="53" spans="1:25" ht="19.5" customHeight="1">
      <c r="A53" s="250" t="s">
        <v>340</v>
      </c>
      <c r="B53" s="247">
        <v>910</v>
      </c>
      <c r="C53" s="245">
        <v>981</v>
      </c>
      <c r="D53" s="246">
        <v>0</v>
      </c>
      <c r="E53" s="245">
        <v>15</v>
      </c>
      <c r="F53" s="246">
        <f t="shared" si="8"/>
        <v>1906</v>
      </c>
      <c r="G53" s="248">
        <f t="shared" si="9"/>
        <v>0.002580121154692206</v>
      </c>
      <c r="H53" s="247">
        <v>825</v>
      </c>
      <c r="I53" s="245">
        <v>991</v>
      </c>
      <c r="J53" s="246"/>
      <c r="K53" s="245"/>
      <c r="L53" s="246">
        <f t="shared" si="10"/>
        <v>1816</v>
      </c>
      <c r="M53" s="249">
        <f t="shared" si="11"/>
        <v>0.049559471365638874</v>
      </c>
      <c r="N53" s="247">
        <v>6670</v>
      </c>
      <c r="O53" s="245">
        <v>7208</v>
      </c>
      <c r="P53" s="246">
        <v>12</v>
      </c>
      <c r="Q53" s="245">
        <v>15</v>
      </c>
      <c r="R53" s="246">
        <f t="shared" si="12"/>
        <v>13905</v>
      </c>
      <c r="S53" s="248">
        <f t="shared" si="13"/>
        <v>0.003174436483304245</v>
      </c>
      <c r="T53" s="247">
        <v>8954</v>
      </c>
      <c r="U53" s="245">
        <v>8551</v>
      </c>
      <c r="V53" s="246">
        <v>16</v>
      </c>
      <c r="W53" s="245"/>
      <c r="X53" s="229">
        <f t="shared" si="14"/>
        <v>17521</v>
      </c>
      <c r="Y53" s="244">
        <f t="shared" si="15"/>
        <v>-0.20638091433137373</v>
      </c>
    </row>
    <row r="54" spans="1:25" ht="19.5" customHeight="1">
      <c r="A54" s="250" t="s">
        <v>341</v>
      </c>
      <c r="B54" s="247">
        <v>332</v>
      </c>
      <c r="C54" s="245">
        <v>508</v>
      </c>
      <c r="D54" s="246">
        <v>0</v>
      </c>
      <c r="E54" s="245">
        <v>0</v>
      </c>
      <c r="F54" s="246">
        <f t="shared" si="8"/>
        <v>840</v>
      </c>
      <c r="G54" s="248">
        <f t="shared" si="9"/>
        <v>0.0011370943179126198</v>
      </c>
      <c r="H54" s="247">
        <v>273</v>
      </c>
      <c r="I54" s="245">
        <v>391</v>
      </c>
      <c r="J54" s="246"/>
      <c r="K54" s="245"/>
      <c r="L54" s="246">
        <f t="shared" si="10"/>
        <v>664</v>
      </c>
      <c r="M54" s="249">
        <f t="shared" si="11"/>
        <v>0.2650602409638554</v>
      </c>
      <c r="N54" s="247">
        <v>1906</v>
      </c>
      <c r="O54" s="245">
        <v>2094</v>
      </c>
      <c r="P54" s="246">
        <v>5</v>
      </c>
      <c r="Q54" s="245"/>
      <c r="R54" s="246">
        <f t="shared" si="12"/>
        <v>4005</v>
      </c>
      <c r="S54" s="248">
        <f t="shared" si="13"/>
        <v>0.0009143198932494426</v>
      </c>
      <c r="T54" s="247">
        <v>2134</v>
      </c>
      <c r="U54" s="245">
        <v>2033</v>
      </c>
      <c r="V54" s="246">
        <v>17</v>
      </c>
      <c r="W54" s="245"/>
      <c r="X54" s="229">
        <f t="shared" si="14"/>
        <v>4184</v>
      </c>
      <c r="Y54" s="244">
        <f t="shared" si="15"/>
        <v>-0.0427820267686424</v>
      </c>
    </row>
    <row r="55" spans="1:25" ht="19.5" customHeight="1">
      <c r="A55" s="250" t="s">
        <v>342</v>
      </c>
      <c r="B55" s="247">
        <v>303</v>
      </c>
      <c r="C55" s="245">
        <v>403</v>
      </c>
      <c r="D55" s="246">
        <v>1</v>
      </c>
      <c r="E55" s="245">
        <v>1</v>
      </c>
      <c r="F55" s="246">
        <f t="shared" si="8"/>
        <v>708</v>
      </c>
      <c r="G55" s="248">
        <f t="shared" si="9"/>
        <v>0.0009584080679549223</v>
      </c>
      <c r="H55" s="247">
        <v>187</v>
      </c>
      <c r="I55" s="245">
        <v>353</v>
      </c>
      <c r="J55" s="246"/>
      <c r="K55" s="245"/>
      <c r="L55" s="246">
        <f t="shared" si="10"/>
        <v>540</v>
      </c>
      <c r="M55" s="249">
        <f t="shared" si="11"/>
        <v>0.3111111111111111</v>
      </c>
      <c r="N55" s="247">
        <v>2163</v>
      </c>
      <c r="O55" s="245">
        <v>2198</v>
      </c>
      <c r="P55" s="246">
        <v>16</v>
      </c>
      <c r="Q55" s="245">
        <v>1</v>
      </c>
      <c r="R55" s="246">
        <f t="shared" si="12"/>
        <v>4378</v>
      </c>
      <c r="S55" s="248">
        <f t="shared" si="13"/>
        <v>0.0009994737809353458</v>
      </c>
      <c r="T55" s="247">
        <v>2116</v>
      </c>
      <c r="U55" s="245">
        <v>2071</v>
      </c>
      <c r="V55" s="246">
        <v>11</v>
      </c>
      <c r="W55" s="245"/>
      <c r="X55" s="229">
        <f t="shared" si="14"/>
        <v>4198</v>
      </c>
      <c r="Y55" s="244">
        <f t="shared" si="15"/>
        <v>0.04287756074321103</v>
      </c>
    </row>
    <row r="56" spans="1:25" ht="19.5" customHeight="1">
      <c r="A56" s="250" t="s">
        <v>343</v>
      </c>
      <c r="B56" s="247">
        <v>365</v>
      </c>
      <c r="C56" s="245">
        <v>189</v>
      </c>
      <c r="D56" s="246">
        <v>0</v>
      </c>
      <c r="E56" s="245">
        <v>0</v>
      </c>
      <c r="F56" s="246">
        <f t="shared" si="8"/>
        <v>554</v>
      </c>
      <c r="G56" s="248">
        <f t="shared" si="9"/>
        <v>0.0007499407763376087</v>
      </c>
      <c r="H56" s="247">
        <v>330</v>
      </c>
      <c r="I56" s="245">
        <v>186</v>
      </c>
      <c r="J56" s="246"/>
      <c r="K56" s="245"/>
      <c r="L56" s="246">
        <f t="shared" si="10"/>
        <v>516</v>
      </c>
      <c r="M56" s="249">
        <f t="shared" si="11"/>
        <v>0.07364341085271309</v>
      </c>
      <c r="N56" s="247">
        <v>2814</v>
      </c>
      <c r="O56" s="245">
        <v>1797</v>
      </c>
      <c r="P56" s="246"/>
      <c r="Q56" s="245"/>
      <c r="R56" s="246">
        <f t="shared" si="12"/>
        <v>4611</v>
      </c>
      <c r="S56" s="248">
        <f t="shared" si="13"/>
        <v>0.0010526664239134034</v>
      </c>
      <c r="T56" s="247">
        <v>3032</v>
      </c>
      <c r="U56" s="245">
        <v>1853</v>
      </c>
      <c r="V56" s="246"/>
      <c r="W56" s="245"/>
      <c r="X56" s="229">
        <f t="shared" si="14"/>
        <v>4885</v>
      </c>
      <c r="Y56" s="244">
        <f t="shared" si="15"/>
        <v>-0.056090071647901696</v>
      </c>
    </row>
    <row r="57" spans="1:25" ht="19.5" customHeight="1" thickBot="1">
      <c r="A57" s="250" t="s">
        <v>177</v>
      </c>
      <c r="B57" s="247">
        <v>2463</v>
      </c>
      <c r="C57" s="245">
        <v>1910</v>
      </c>
      <c r="D57" s="246">
        <v>1</v>
      </c>
      <c r="E57" s="245">
        <v>0</v>
      </c>
      <c r="F57" s="246">
        <f t="shared" si="8"/>
        <v>4374</v>
      </c>
      <c r="G57" s="248">
        <f t="shared" si="9"/>
        <v>0.005921012555416427</v>
      </c>
      <c r="H57" s="247">
        <v>2547</v>
      </c>
      <c r="I57" s="245">
        <v>1467</v>
      </c>
      <c r="J57" s="246">
        <v>11</v>
      </c>
      <c r="K57" s="245"/>
      <c r="L57" s="246">
        <f t="shared" si="10"/>
        <v>4025</v>
      </c>
      <c r="M57" s="249">
        <f t="shared" si="11"/>
        <v>0.08670807453416152</v>
      </c>
      <c r="N57" s="247">
        <v>18153</v>
      </c>
      <c r="O57" s="245">
        <v>9554</v>
      </c>
      <c r="P57" s="246">
        <v>75</v>
      </c>
      <c r="Q57" s="245">
        <v>231</v>
      </c>
      <c r="R57" s="246">
        <f t="shared" si="12"/>
        <v>28013</v>
      </c>
      <c r="S57" s="248">
        <f t="shared" si="13"/>
        <v>0.006395216771434866</v>
      </c>
      <c r="T57" s="247">
        <v>19676</v>
      </c>
      <c r="U57" s="245">
        <v>7387</v>
      </c>
      <c r="V57" s="246">
        <v>109</v>
      </c>
      <c r="W57" s="245">
        <v>23</v>
      </c>
      <c r="X57" s="229">
        <f t="shared" si="14"/>
        <v>27195</v>
      </c>
      <c r="Y57" s="244">
        <f t="shared" si="15"/>
        <v>0.030079058650487323</v>
      </c>
    </row>
    <row r="58" spans="1:25" s="236" customFormat="1" ht="19.5" customHeight="1">
      <c r="A58" s="243" t="s">
        <v>58</v>
      </c>
      <c r="B58" s="240">
        <f>SUM(B59:B69)</f>
        <v>83178</v>
      </c>
      <c r="C58" s="239">
        <f>SUM(C59:C69)</f>
        <v>95294</v>
      </c>
      <c r="D58" s="238">
        <f>SUM(D59:D69)</f>
        <v>1715</v>
      </c>
      <c r="E58" s="239">
        <f>SUM(E59:E69)</f>
        <v>2000</v>
      </c>
      <c r="F58" s="238">
        <f t="shared" si="8"/>
        <v>182187</v>
      </c>
      <c r="G58" s="241">
        <f t="shared" si="9"/>
        <v>0.24662357440184102</v>
      </c>
      <c r="H58" s="240">
        <f>SUM(H59:H69)</f>
        <v>73824</v>
      </c>
      <c r="I58" s="239">
        <f>SUM(I59:I69)</f>
        <v>78782</v>
      </c>
      <c r="J58" s="238">
        <f>SUM(J59:J69)</f>
        <v>1659</v>
      </c>
      <c r="K58" s="239">
        <f>SUM(K59:K69)</f>
        <v>1787</v>
      </c>
      <c r="L58" s="238">
        <f t="shared" si="10"/>
        <v>156052</v>
      </c>
      <c r="M58" s="242">
        <f t="shared" si="11"/>
        <v>0.1674762258734268</v>
      </c>
      <c r="N58" s="240">
        <f>SUM(N59:N69)</f>
        <v>555995</v>
      </c>
      <c r="O58" s="239">
        <f>SUM(O59:O69)</f>
        <v>534405</v>
      </c>
      <c r="P58" s="238">
        <f>SUM(P59:P69)</f>
        <v>9033</v>
      </c>
      <c r="Q58" s="239">
        <f>SUM(Q59:Q69)</f>
        <v>8405</v>
      </c>
      <c r="R58" s="238">
        <f t="shared" si="12"/>
        <v>1107838</v>
      </c>
      <c r="S58" s="241">
        <f t="shared" si="13"/>
        <v>0.2529134386760739</v>
      </c>
      <c r="T58" s="240">
        <f>SUM(T59:T69)</f>
        <v>438693</v>
      </c>
      <c r="U58" s="239">
        <f>SUM(U59:U69)</f>
        <v>395815</v>
      </c>
      <c r="V58" s="238">
        <f>SUM(V59:V69)</f>
        <v>10391</v>
      </c>
      <c r="W58" s="239">
        <f>SUM(W59:W69)</f>
        <v>9959</v>
      </c>
      <c r="X58" s="238">
        <f t="shared" si="14"/>
        <v>854858</v>
      </c>
      <c r="Y58" s="237">
        <f t="shared" si="15"/>
        <v>0.29593218990756354</v>
      </c>
    </row>
    <row r="59" spans="1:25" s="220" customFormat="1" ht="19.5" customHeight="1">
      <c r="A59" s="235" t="s">
        <v>208</v>
      </c>
      <c r="B59" s="233">
        <v>21482</v>
      </c>
      <c r="C59" s="230">
        <v>24571</v>
      </c>
      <c r="D59" s="229">
        <v>726</v>
      </c>
      <c r="E59" s="230">
        <v>772</v>
      </c>
      <c r="F59" s="229">
        <f t="shared" si="8"/>
        <v>47551</v>
      </c>
      <c r="G59" s="232">
        <f t="shared" si="9"/>
        <v>0.06436901417983688</v>
      </c>
      <c r="H59" s="233">
        <v>19411</v>
      </c>
      <c r="I59" s="230">
        <v>19508</v>
      </c>
      <c r="J59" s="229">
        <v>7</v>
      </c>
      <c r="K59" s="230">
        <v>0</v>
      </c>
      <c r="L59" s="229">
        <f t="shared" si="10"/>
        <v>38926</v>
      </c>
      <c r="M59" s="234">
        <f t="shared" si="11"/>
        <v>0.22157426912603406</v>
      </c>
      <c r="N59" s="233">
        <v>139891</v>
      </c>
      <c r="O59" s="230">
        <v>139326</v>
      </c>
      <c r="P59" s="229">
        <v>1037</v>
      </c>
      <c r="Q59" s="230">
        <v>951</v>
      </c>
      <c r="R59" s="229">
        <f t="shared" si="12"/>
        <v>281205</v>
      </c>
      <c r="S59" s="232">
        <f t="shared" si="13"/>
        <v>0.0641975844147839</v>
      </c>
      <c r="T59" s="231">
        <v>116132</v>
      </c>
      <c r="U59" s="230">
        <v>104499</v>
      </c>
      <c r="V59" s="229">
        <v>292</v>
      </c>
      <c r="W59" s="230">
        <v>336</v>
      </c>
      <c r="X59" s="229">
        <f t="shared" si="14"/>
        <v>221259</v>
      </c>
      <c r="Y59" s="228">
        <f t="shared" si="15"/>
        <v>0.2709313519450056</v>
      </c>
    </row>
    <row r="60" spans="1:25" s="220" customFormat="1" ht="19.5" customHeight="1">
      <c r="A60" s="235" t="s">
        <v>210</v>
      </c>
      <c r="B60" s="233">
        <v>10421</v>
      </c>
      <c r="C60" s="230">
        <v>13314</v>
      </c>
      <c r="D60" s="229">
        <v>0</v>
      </c>
      <c r="E60" s="230">
        <v>0</v>
      </c>
      <c r="F60" s="229">
        <f t="shared" si="8"/>
        <v>23735</v>
      </c>
      <c r="G60" s="232">
        <f t="shared" si="9"/>
        <v>0.03212968289959051</v>
      </c>
      <c r="H60" s="233">
        <v>7987</v>
      </c>
      <c r="I60" s="230">
        <v>9917</v>
      </c>
      <c r="J60" s="229">
        <v>1</v>
      </c>
      <c r="K60" s="230">
        <v>2</v>
      </c>
      <c r="L60" s="229">
        <f t="shared" si="10"/>
        <v>17907</v>
      </c>
      <c r="M60" s="234">
        <f t="shared" si="11"/>
        <v>0.3254593175853018</v>
      </c>
      <c r="N60" s="233">
        <v>73147</v>
      </c>
      <c r="O60" s="230">
        <v>71571</v>
      </c>
      <c r="P60" s="229">
        <v>15</v>
      </c>
      <c r="Q60" s="230">
        <v>4</v>
      </c>
      <c r="R60" s="229">
        <f t="shared" si="12"/>
        <v>144737</v>
      </c>
      <c r="S60" s="232">
        <f t="shared" si="13"/>
        <v>0.03304267625199615</v>
      </c>
      <c r="T60" s="231">
        <v>53177</v>
      </c>
      <c r="U60" s="230">
        <v>44365</v>
      </c>
      <c r="V60" s="229">
        <v>349</v>
      </c>
      <c r="W60" s="230">
        <v>243</v>
      </c>
      <c r="X60" s="229">
        <f t="shared" si="14"/>
        <v>98134</v>
      </c>
      <c r="Y60" s="228">
        <f t="shared" si="15"/>
        <v>0.4748914749220454</v>
      </c>
    </row>
    <row r="61" spans="1:25" s="220" customFormat="1" ht="19.5" customHeight="1">
      <c r="A61" s="235" t="s">
        <v>209</v>
      </c>
      <c r="B61" s="233">
        <v>9929</v>
      </c>
      <c r="C61" s="230">
        <v>13200</v>
      </c>
      <c r="D61" s="229">
        <v>0</v>
      </c>
      <c r="E61" s="230">
        <v>0</v>
      </c>
      <c r="F61" s="229">
        <f t="shared" si="8"/>
        <v>23129</v>
      </c>
      <c r="G61" s="232">
        <f t="shared" si="9"/>
        <v>0.031309350570239265</v>
      </c>
      <c r="H61" s="233">
        <v>10250</v>
      </c>
      <c r="I61" s="230">
        <v>13070</v>
      </c>
      <c r="J61" s="229">
        <v>3</v>
      </c>
      <c r="K61" s="230"/>
      <c r="L61" s="229">
        <f t="shared" si="10"/>
        <v>23323</v>
      </c>
      <c r="M61" s="234">
        <f t="shared" si="11"/>
        <v>-0.00831796938644258</v>
      </c>
      <c r="N61" s="233">
        <v>67753</v>
      </c>
      <c r="O61" s="230">
        <v>72424</v>
      </c>
      <c r="P61" s="229"/>
      <c r="Q61" s="230"/>
      <c r="R61" s="229">
        <f t="shared" si="12"/>
        <v>140177</v>
      </c>
      <c r="S61" s="232">
        <f t="shared" si="13"/>
        <v>0.032001652852940606</v>
      </c>
      <c r="T61" s="231">
        <v>59272</v>
      </c>
      <c r="U61" s="230">
        <v>64679</v>
      </c>
      <c r="V61" s="229">
        <v>3</v>
      </c>
      <c r="W61" s="230"/>
      <c r="X61" s="229">
        <f t="shared" si="14"/>
        <v>123954</v>
      </c>
      <c r="Y61" s="228">
        <f t="shared" si="15"/>
        <v>0.13087919712151286</v>
      </c>
    </row>
    <row r="62" spans="1:25" s="220" customFormat="1" ht="19.5" customHeight="1">
      <c r="A62" s="235" t="s">
        <v>211</v>
      </c>
      <c r="B62" s="233">
        <v>10001</v>
      </c>
      <c r="C62" s="230">
        <v>11006</v>
      </c>
      <c r="D62" s="229">
        <v>0</v>
      </c>
      <c r="E62" s="230">
        <v>0</v>
      </c>
      <c r="F62" s="229">
        <f t="shared" si="8"/>
        <v>21007</v>
      </c>
      <c r="G62" s="232">
        <f t="shared" si="9"/>
        <v>0.028436833733798097</v>
      </c>
      <c r="H62" s="233">
        <v>7101</v>
      </c>
      <c r="I62" s="230">
        <v>6566</v>
      </c>
      <c r="J62" s="229"/>
      <c r="K62" s="230"/>
      <c r="L62" s="229">
        <f t="shared" si="10"/>
        <v>13667</v>
      </c>
      <c r="M62" s="234">
        <f t="shared" si="11"/>
        <v>0.5370600717055682</v>
      </c>
      <c r="N62" s="233">
        <v>59395</v>
      </c>
      <c r="O62" s="230">
        <v>52964</v>
      </c>
      <c r="P62" s="229">
        <v>16</v>
      </c>
      <c r="Q62" s="230">
        <v>10</v>
      </c>
      <c r="R62" s="229">
        <f t="shared" si="12"/>
        <v>112385</v>
      </c>
      <c r="S62" s="232">
        <f t="shared" si="13"/>
        <v>0.025656889189223125</v>
      </c>
      <c r="T62" s="231">
        <v>41844</v>
      </c>
      <c r="U62" s="230">
        <v>32341</v>
      </c>
      <c r="V62" s="229">
        <v>12</v>
      </c>
      <c r="W62" s="230">
        <v>4</v>
      </c>
      <c r="X62" s="229">
        <f t="shared" si="14"/>
        <v>74201</v>
      </c>
      <c r="Y62" s="228">
        <f t="shared" si="15"/>
        <v>0.5146022290804706</v>
      </c>
    </row>
    <row r="63" spans="1:25" s="220" customFormat="1" ht="19.5" customHeight="1">
      <c r="A63" s="235" t="s">
        <v>344</v>
      </c>
      <c r="B63" s="233">
        <v>4126</v>
      </c>
      <c r="C63" s="230">
        <v>4435</v>
      </c>
      <c r="D63" s="229">
        <v>0</v>
      </c>
      <c r="E63" s="230">
        <v>0</v>
      </c>
      <c r="F63" s="229">
        <f t="shared" si="8"/>
        <v>8561</v>
      </c>
      <c r="G63" s="232">
        <f t="shared" si="9"/>
        <v>0.011588886256726116</v>
      </c>
      <c r="H63" s="233">
        <v>3481</v>
      </c>
      <c r="I63" s="230">
        <v>3791</v>
      </c>
      <c r="J63" s="229"/>
      <c r="K63" s="230"/>
      <c r="L63" s="229">
        <f t="shared" si="10"/>
        <v>7272</v>
      </c>
      <c r="M63" s="234">
        <f t="shared" si="11"/>
        <v>0.17725522552255235</v>
      </c>
      <c r="N63" s="233">
        <v>28455</v>
      </c>
      <c r="O63" s="230">
        <v>25575</v>
      </c>
      <c r="P63" s="229">
        <v>3</v>
      </c>
      <c r="Q63" s="230"/>
      <c r="R63" s="229">
        <f t="shared" si="12"/>
        <v>54033</v>
      </c>
      <c r="S63" s="232">
        <f t="shared" si="13"/>
        <v>0.012335442394993042</v>
      </c>
      <c r="T63" s="231">
        <v>17746</v>
      </c>
      <c r="U63" s="230">
        <v>15713</v>
      </c>
      <c r="V63" s="229">
        <v>2</v>
      </c>
      <c r="W63" s="230">
        <v>1</v>
      </c>
      <c r="X63" s="229">
        <f t="shared" si="14"/>
        <v>33462</v>
      </c>
      <c r="Y63" s="228">
        <f t="shared" si="15"/>
        <v>0.6147570378339609</v>
      </c>
    </row>
    <row r="64" spans="1:25" s="220" customFormat="1" ht="19.5" customHeight="1">
      <c r="A64" s="235" t="s">
        <v>345</v>
      </c>
      <c r="B64" s="233">
        <v>3785</v>
      </c>
      <c r="C64" s="230">
        <v>4006</v>
      </c>
      <c r="D64" s="229">
        <v>0</v>
      </c>
      <c r="E64" s="230">
        <v>0</v>
      </c>
      <c r="F64" s="229">
        <f t="shared" si="8"/>
        <v>7791</v>
      </c>
      <c r="G64" s="232">
        <f>F64/$F$9</f>
        <v>0.010546549798639547</v>
      </c>
      <c r="H64" s="233">
        <v>3651</v>
      </c>
      <c r="I64" s="230">
        <v>4029</v>
      </c>
      <c r="J64" s="229"/>
      <c r="K64" s="230"/>
      <c r="L64" s="229">
        <f>SUM(H64:K64)</f>
        <v>7680</v>
      </c>
      <c r="M64" s="234">
        <f>IF(ISERROR(F64/L64-1),"         /0",(F64/L64-1))</f>
        <v>0.014453124999999956</v>
      </c>
      <c r="N64" s="233">
        <v>26266</v>
      </c>
      <c r="O64" s="230">
        <v>27168</v>
      </c>
      <c r="P64" s="229">
        <v>17</v>
      </c>
      <c r="Q64" s="230">
        <v>7</v>
      </c>
      <c r="R64" s="229">
        <f>SUM(N64:Q64)</f>
        <v>53458</v>
      </c>
      <c r="S64" s="232">
        <f>R64/$R$9</f>
        <v>0.01220417299708582</v>
      </c>
      <c r="T64" s="231">
        <v>18632</v>
      </c>
      <c r="U64" s="230">
        <v>18829</v>
      </c>
      <c r="V64" s="229">
        <v>194</v>
      </c>
      <c r="W64" s="230">
        <v>1</v>
      </c>
      <c r="X64" s="229">
        <f>SUM(T64:W64)</f>
        <v>37656</v>
      </c>
      <c r="Y64" s="228">
        <f>IF(ISERROR(R64/X64-1),"         /0",(R64/X64-1))</f>
        <v>0.4196409602719353</v>
      </c>
    </row>
    <row r="65" spans="1:25" s="220" customFormat="1" ht="19.5" customHeight="1">
      <c r="A65" s="235" t="s">
        <v>212</v>
      </c>
      <c r="B65" s="233">
        <v>2739</v>
      </c>
      <c r="C65" s="230">
        <v>2863</v>
      </c>
      <c r="D65" s="229">
        <v>0</v>
      </c>
      <c r="E65" s="230">
        <v>0</v>
      </c>
      <c r="F65" s="229">
        <f t="shared" si="8"/>
        <v>5602</v>
      </c>
      <c r="G65" s="232">
        <f t="shared" si="9"/>
        <v>0.007583336153507733</v>
      </c>
      <c r="H65" s="233">
        <v>3844</v>
      </c>
      <c r="I65" s="230">
        <v>4711</v>
      </c>
      <c r="J65" s="229"/>
      <c r="K65" s="230"/>
      <c r="L65" s="229">
        <f t="shared" si="10"/>
        <v>8555</v>
      </c>
      <c r="M65" s="234">
        <f t="shared" si="11"/>
        <v>-0.34517825832846294</v>
      </c>
      <c r="N65" s="233">
        <v>26389</v>
      </c>
      <c r="O65" s="230">
        <v>26399</v>
      </c>
      <c r="P65" s="229"/>
      <c r="Q65" s="230">
        <v>0</v>
      </c>
      <c r="R65" s="229">
        <f t="shared" si="12"/>
        <v>52788</v>
      </c>
      <c r="S65" s="232">
        <f t="shared" si="13"/>
        <v>0.012051215611698272</v>
      </c>
      <c r="T65" s="231">
        <v>21431</v>
      </c>
      <c r="U65" s="230">
        <v>22080</v>
      </c>
      <c r="V65" s="229"/>
      <c r="W65" s="230"/>
      <c r="X65" s="229">
        <f t="shared" si="14"/>
        <v>43511</v>
      </c>
      <c r="Y65" s="228">
        <f t="shared" si="15"/>
        <v>0.21321045252924553</v>
      </c>
    </row>
    <row r="66" spans="1:25" s="220" customFormat="1" ht="19.5" customHeight="1">
      <c r="A66" s="235" t="s">
        <v>346</v>
      </c>
      <c r="B66" s="233">
        <v>2176</v>
      </c>
      <c r="C66" s="230">
        <v>1773</v>
      </c>
      <c r="D66" s="229">
        <v>0</v>
      </c>
      <c r="E66" s="230">
        <v>0</v>
      </c>
      <c r="F66" s="229">
        <f t="shared" si="8"/>
        <v>3949</v>
      </c>
      <c r="G66" s="232">
        <f t="shared" si="9"/>
        <v>0.005345696977901113</v>
      </c>
      <c r="H66" s="233">
        <v>1378</v>
      </c>
      <c r="I66" s="230">
        <v>1155</v>
      </c>
      <c r="J66" s="229"/>
      <c r="K66" s="230"/>
      <c r="L66" s="229">
        <f t="shared" si="10"/>
        <v>2533</v>
      </c>
      <c r="M66" s="234">
        <f t="shared" si="11"/>
        <v>0.559020923805764</v>
      </c>
      <c r="N66" s="233">
        <v>15283</v>
      </c>
      <c r="O66" s="230">
        <v>12176</v>
      </c>
      <c r="P66" s="229"/>
      <c r="Q66" s="230"/>
      <c r="R66" s="229">
        <f t="shared" si="12"/>
        <v>27459</v>
      </c>
      <c r="S66" s="232">
        <f t="shared" si="13"/>
        <v>0.006268741560233819</v>
      </c>
      <c r="T66" s="231">
        <v>8070</v>
      </c>
      <c r="U66" s="230">
        <v>6030</v>
      </c>
      <c r="V66" s="229"/>
      <c r="W66" s="230"/>
      <c r="X66" s="229">
        <f t="shared" si="14"/>
        <v>14100</v>
      </c>
      <c r="Y66" s="228">
        <f t="shared" si="15"/>
        <v>0.9474468085106382</v>
      </c>
    </row>
    <row r="67" spans="1:25" s="220" customFormat="1" ht="19.5" customHeight="1">
      <c r="A67" s="235" t="s">
        <v>347</v>
      </c>
      <c r="B67" s="233">
        <v>867</v>
      </c>
      <c r="C67" s="230">
        <v>969</v>
      </c>
      <c r="D67" s="229">
        <v>309</v>
      </c>
      <c r="E67" s="230">
        <v>509</v>
      </c>
      <c r="F67" s="229">
        <f t="shared" si="8"/>
        <v>2654</v>
      </c>
      <c r="G67" s="232">
        <f t="shared" si="9"/>
        <v>0.003592676571119158</v>
      </c>
      <c r="H67" s="233">
        <v>854</v>
      </c>
      <c r="I67" s="230">
        <v>463</v>
      </c>
      <c r="J67" s="229">
        <v>865</v>
      </c>
      <c r="K67" s="230">
        <v>916</v>
      </c>
      <c r="L67" s="229">
        <f t="shared" si="10"/>
        <v>3098</v>
      </c>
      <c r="M67" s="234">
        <f t="shared" si="11"/>
        <v>-0.14331826985151708</v>
      </c>
      <c r="N67" s="233">
        <v>4621</v>
      </c>
      <c r="O67" s="230">
        <v>5046</v>
      </c>
      <c r="P67" s="229">
        <v>1522</v>
      </c>
      <c r="Q67" s="230">
        <v>1961</v>
      </c>
      <c r="R67" s="229">
        <f t="shared" si="12"/>
        <v>13150</v>
      </c>
      <c r="S67" s="232">
        <f t="shared" si="13"/>
        <v>0.003002074056486934</v>
      </c>
      <c r="T67" s="231">
        <v>1538</v>
      </c>
      <c r="U67" s="230">
        <v>1061</v>
      </c>
      <c r="V67" s="229">
        <v>3479</v>
      </c>
      <c r="W67" s="230">
        <v>3520</v>
      </c>
      <c r="X67" s="229">
        <f t="shared" si="14"/>
        <v>9598</v>
      </c>
      <c r="Y67" s="228">
        <f t="shared" si="15"/>
        <v>0.37007709939570743</v>
      </c>
    </row>
    <row r="68" spans="1:25" s="220" customFormat="1" ht="19.5" customHeight="1">
      <c r="A68" s="235" t="s">
        <v>348</v>
      </c>
      <c r="B68" s="233">
        <v>989</v>
      </c>
      <c r="C68" s="230">
        <v>1096</v>
      </c>
      <c r="D68" s="229">
        <v>0</v>
      </c>
      <c r="E68" s="230">
        <v>0</v>
      </c>
      <c r="F68" s="229">
        <f t="shared" si="8"/>
        <v>2085</v>
      </c>
      <c r="G68" s="232">
        <f t="shared" si="9"/>
        <v>0.0028224305391045383</v>
      </c>
      <c r="H68" s="233">
        <v>1473</v>
      </c>
      <c r="I68" s="230">
        <v>1288</v>
      </c>
      <c r="J68" s="229"/>
      <c r="K68" s="230"/>
      <c r="L68" s="229">
        <f t="shared" si="10"/>
        <v>2761</v>
      </c>
      <c r="M68" s="234">
        <f t="shared" si="11"/>
        <v>-0.2448388265121333</v>
      </c>
      <c r="N68" s="233">
        <v>7157</v>
      </c>
      <c r="O68" s="230">
        <v>7113</v>
      </c>
      <c r="P68" s="229"/>
      <c r="Q68" s="230"/>
      <c r="R68" s="229">
        <f t="shared" si="12"/>
        <v>14270</v>
      </c>
      <c r="S68" s="232">
        <f t="shared" si="13"/>
        <v>0.0032577640141496994</v>
      </c>
      <c r="T68" s="231">
        <v>8003</v>
      </c>
      <c r="U68" s="230">
        <v>7183</v>
      </c>
      <c r="V68" s="229"/>
      <c r="W68" s="230"/>
      <c r="X68" s="229">
        <f t="shared" si="14"/>
        <v>15186</v>
      </c>
      <c r="Y68" s="228">
        <f t="shared" si="15"/>
        <v>-0.06031871460555771</v>
      </c>
    </row>
    <row r="69" spans="1:25" s="220" customFormat="1" ht="19.5" customHeight="1" thickBot="1">
      <c r="A69" s="235" t="s">
        <v>177</v>
      </c>
      <c r="B69" s="233">
        <v>16663</v>
      </c>
      <c r="C69" s="230">
        <v>18061</v>
      </c>
      <c r="D69" s="229">
        <v>680</v>
      </c>
      <c r="E69" s="230">
        <v>719</v>
      </c>
      <c r="F69" s="229">
        <f t="shared" si="8"/>
        <v>36123</v>
      </c>
      <c r="G69" s="232">
        <f t="shared" si="9"/>
        <v>0.04889911672137805</v>
      </c>
      <c r="H69" s="233">
        <v>14394</v>
      </c>
      <c r="I69" s="230">
        <v>14284</v>
      </c>
      <c r="J69" s="229">
        <v>783</v>
      </c>
      <c r="K69" s="230">
        <v>869</v>
      </c>
      <c r="L69" s="229">
        <f t="shared" si="10"/>
        <v>30330</v>
      </c>
      <c r="M69" s="234">
        <f t="shared" si="11"/>
        <v>0.19099901088031657</v>
      </c>
      <c r="N69" s="233">
        <v>107638</v>
      </c>
      <c r="O69" s="230">
        <v>94643</v>
      </c>
      <c r="P69" s="229">
        <v>6423</v>
      </c>
      <c r="Q69" s="230">
        <v>5472</v>
      </c>
      <c r="R69" s="229">
        <f t="shared" si="12"/>
        <v>214176</v>
      </c>
      <c r="S69" s="232">
        <f t="shared" si="13"/>
        <v>0.048895225332482556</v>
      </c>
      <c r="T69" s="231">
        <v>92848</v>
      </c>
      <c r="U69" s="230">
        <v>79035</v>
      </c>
      <c r="V69" s="229">
        <v>6060</v>
      </c>
      <c r="W69" s="230">
        <v>5854</v>
      </c>
      <c r="X69" s="229">
        <f t="shared" si="14"/>
        <v>183797</v>
      </c>
      <c r="Y69" s="228">
        <f t="shared" si="15"/>
        <v>0.16528561401981534</v>
      </c>
    </row>
    <row r="70" spans="1:25" s="236" customFormat="1" ht="19.5" customHeight="1">
      <c r="A70" s="243" t="s">
        <v>57</v>
      </c>
      <c r="B70" s="240">
        <f>SUM(B71:B77)</f>
        <v>7288</v>
      </c>
      <c r="C70" s="239">
        <f>SUM(C71:C77)</f>
        <v>8801</v>
      </c>
      <c r="D70" s="238">
        <f>SUM(D71:D77)</f>
        <v>0</v>
      </c>
      <c r="E70" s="239">
        <f>SUM(E71:E77)</f>
        <v>6</v>
      </c>
      <c r="F70" s="238">
        <f t="shared" si="8"/>
        <v>16095</v>
      </c>
      <c r="G70" s="241">
        <f t="shared" si="9"/>
        <v>0.021787539341432873</v>
      </c>
      <c r="H70" s="240">
        <f>SUM(H71:H77)</f>
        <v>6508</v>
      </c>
      <c r="I70" s="239">
        <f>SUM(I71:I77)</f>
        <v>8195</v>
      </c>
      <c r="J70" s="238">
        <f>SUM(J71:J77)</f>
        <v>7</v>
      </c>
      <c r="K70" s="239">
        <f>SUM(K71:K77)</f>
        <v>6</v>
      </c>
      <c r="L70" s="238">
        <f t="shared" si="10"/>
        <v>14716</v>
      </c>
      <c r="M70" s="242">
        <f t="shared" si="11"/>
        <v>0.09370752921989678</v>
      </c>
      <c r="N70" s="240">
        <f>SUM(N71:N77)</f>
        <v>41650</v>
      </c>
      <c r="O70" s="239">
        <f>SUM(O71:O77)</f>
        <v>41401</v>
      </c>
      <c r="P70" s="238">
        <f>SUM(P71:P77)</f>
        <v>476</v>
      </c>
      <c r="Q70" s="239">
        <f>SUM(Q71:Q77)</f>
        <v>433</v>
      </c>
      <c r="R70" s="238">
        <f t="shared" si="12"/>
        <v>83960</v>
      </c>
      <c r="S70" s="241">
        <f t="shared" si="13"/>
        <v>0.01916761504050517</v>
      </c>
      <c r="T70" s="240">
        <f>SUM(T71:T77)</f>
        <v>37937</v>
      </c>
      <c r="U70" s="239">
        <f>SUM(U71:U77)</f>
        <v>38702</v>
      </c>
      <c r="V70" s="238">
        <f>SUM(V71:V77)</f>
        <v>766</v>
      </c>
      <c r="W70" s="239">
        <f>SUM(W71:W77)</f>
        <v>930</v>
      </c>
      <c r="X70" s="238">
        <f t="shared" si="14"/>
        <v>78335</v>
      </c>
      <c r="Y70" s="237">
        <f t="shared" si="15"/>
        <v>0.07180698283015263</v>
      </c>
    </row>
    <row r="71" spans="1:25" ht="19.5" customHeight="1">
      <c r="A71" s="235" t="s">
        <v>213</v>
      </c>
      <c r="B71" s="233">
        <v>1492</v>
      </c>
      <c r="C71" s="230">
        <v>1844</v>
      </c>
      <c r="D71" s="229">
        <v>0</v>
      </c>
      <c r="E71" s="230">
        <v>1</v>
      </c>
      <c r="F71" s="229">
        <f t="shared" si="8"/>
        <v>3337</v>
      </c>
      <c r="G71" s="232">
        <f t="shared" si="9"/>
        <v>0.004517242546279062</v>
      </c>
      <c r="H71" s="233">
        <v>1112</v>
      </c>
      <c r="I71" s="230">
        <v>1261</v>
      </c>
      <c r="J71" s="229">
        <v>0</v>
      </c>
      <c r="K71" s="230">
        <v>0</v>
      </c>
      <c r="L71" s="229">
        <f t="shared" si="10"/>
        <v>2373</v>
      </c>
      <c r="M71" s="234">
        <f t="shared" si="11"/>
        <v>0.40623683101559216</v>
      </c>
      <c r="N71" s="233">
        <v>8858</v>
      </c>
      <c r="O71" s="230">
        <v>8043</v>
      </c>
      <c r="P71" s="229">
        <v>0</v>
      </c>
      <c r="Q71" s="230">
        <v>1</v>
      </c>
      <c r="R71" s="229">
        <f t="shared" si="12"/>
        <v>16902</v>
      </c>
      <c r="S71" s="232">
        <f t="shared" si="13"/>
        <v>0.0038586354146571984</v>
      </c>
      <c r="T71" s="231">
        <v>7314</v>
      </c>
      <c r="U71" s="230">
        <v>7075</v>
      </c>
      <c r="V71" s="229">
        <v>0</v>
      </c>
      <c r="W71" s="230">
        <v>0</v>
      </c>
      <c r="X71" s="229">
        <f t="shared" si="14"/>
        <v>14389</v>
      </c>
      <c r="Y71" s="228">
        <f t="shared" si="15"/>
        <v>0.17464730002084927</v>
      </c>
    </row>
    <row r="72" spans="1:25" ht="19.5" customHeight="1">
      <c r="A72" s="235" t="s">
        <v>214</v>
      </c>
      <c r="B72" s="233">
        <v>1260</v>
      </c>
      <c r="C72" s="230">
        <v>1486</v>
      </c>
      <c r="D72" s="229">
        <v>0</v>
      </c>
      <c r="E72" s="230">
        <v>0</v>
      </c>
      <c r="F72" s="229">
        <f t="shared" si="8"/>
        <v>2746</v>
      </c>
      <c r="G72" s="232">
        <f t="shared" si="9"/>
        <v>0.0037172154726048258</v>
      </c>
      <c r="H72" s="233">
        <v>1510</v>
      </c>
      <c r="I72" s="230">
        <v>1800</v>
      </c>
      <c r="J72" s="229"/>
      <c r="K72" s="230"/>
      <c r="L72" s="229">
        <f t="shared" si="10"/>
        <v>3310</v>
      </c>
      <c r="M72" s="234">
        <f t="shared" si="11"/>
        <v>-0.17039274924471304</v>
      </c>
      <c r="N72" s="233">
        <v>7778</v>
      </c>
      <c r="O72" s="230">
        <v>8228</v>
      </c>
      <c r="P72" s="229">
        <v>106</v>
      </c>
      <c r="Q72" s="230">
        <v>88</v>
      </c>
      <c r="R72" s="229">
        <f t="shared" si="12"/>
        <v>16200</v>
      </c>
      <c r="S72" s="232">
        <f t="shared" si="13"/>
        <v>0.003698372601907858</v>
      </c>
      <c r="T72" s="231">
        <v>7921</v>
      </c>
      <c r="U72" s="230">
        <v>8638</v>
      </c>
      <c r="V72" s="229">
        <v>354</v>
      </c>
      <c r="W72" s="230">
        <v>412</v>
      </c>
      <c r="X72" s="229">
        <f t="shared" si="14"/>
        <v>17325</v>
      </c>
      <c r="Y72" s="228">
        <f t="shared" si="15"/>
        <v>-0.06493506493506496</v>
      </c>
    </row>
    <row r="73" spans="1:25" ht="19.5" customHeight="1">
      <c r="A73" s="235" t="s">
        <v>215</v>
      </c>
      <c r="B73" s="233">
        <v>1065</v>
      </c>
      <c r="C73" s="230">
        <v>1272</v>
      </c>
      <c r="D73" s="229">
        <v>0</v>
      </c>
      <c r="E73" s="230">
        <v>2</v>
      </c>
      <c r="F73" s="229">
        <f t="shared" si="8"/>
        <v>2339</v>
      </c>
      <c r="G73" s="232">
        <f t="shared" si="9"/>
        <v>0.0031662662019019258</v>
      </c>
      <c r="H73" s="233">
        <v>1053</v>
      </c>
      <c r="I73" s="230">
        <v>1340</v>
      </c>
      <c r="J73" s="229"/>
      <c r="K73" s="230"/>
      <c r="L73" s="229">
        <f t="shared" si="10"/>
        <v>2393</v>
      </c>
      <c r="M73" s="234">
        <f t="shared" si="11"/>
        <v>-0.02256581696615123</v>
      </c>
      <c r="N73" s="233">
        <v>6923</v>
      </c>
      <c r="O73" s="230">
        <v>7257</v>
      </c>
      <c r="P73" s="229">
        <v>154</v>
      </c>
      <c r="Q73" s="230">
        <v>149</v>
      </c>
      <c r="R73" s="229">
        <f t="shared" si="12"/>
        <v>14483</v>
      </c>
      <c r="S73" s="232">
        <f t="shared" si="13"/>
        <v>0.0033063907650266364</v>
      </c>
      <c r="T73" s="231">
        <v>6158</v>
      </c>
      <c r="U73" s="230">
        <v>6873</v>
      </c>
      <c r="V73" s="229">
        <v>97</v>
      </c>
      <c r="W73" s="230">
        <v>153</v>
      </c>
      <c r="X73" s="229">
        <f t="shared" si="14"/>
        <v>13281</v>
      </c>
      <c r="Y73" s="228">
        <f t="shared" si="15"/>
        <v>0.09050523303968072</v>
      </c>
    </row>
    <row r="74" spans="1:25" ht="19.5" customHeight="1">
      <c r="A74" s="235" t="s">
        <v>349</v>
      </c>
      <c r="B74" s="233">
        <v>957</v>
      </c>
      <c r="C74" s="230">
        <v>1134</v>
      </c>
      <c r="D74" s="229">
        <v>0</v>
      </c>
      <c r="E74" s="230">
        <v>0</v>
      </c>
      <c r="F74" s="229">
        <f>SUM(B74:E74)</f>
        <v>2091</v>
      </c>
      <c r="G74" s="232">
        <f>F74/$F$9</f>
        <v>0.0028305526413753427</v>
      </c>
      <c r="H74" s="233">
        <v>722</v>
      </c>
      <c r="I74" s="230">
        <v>1108</v>
      </c>
      <c r="J74" s="229"/>
      <c r="K74" s="230"/>
      <c r="L74" s="229">
        <f>SUM(H74:K74)</f>
        <v>1830</v>
      </c>
      <c r="M74" s="234">
        <f>IF(ISERROR(F74/L74-1),"         /0",(F74/L74-1))</f>
        <v>0.14262295081967213</v>
      </c>
      <c r="N74" s="233">
        <v>4024</v>
      </c>
      <c r="O74" s="230">
        <v>5496</v>
      </c>
      <c r="P74" s="229">
        <v>147</v>
      </c>
      <c r="Q74" s="230">
        <v>154</v>
      </c>
      <c r="R74" s="229">
        <f>SUM(N74:Q74)</f>
        <v>9821</v>
      </c>
      <c r="S74" s="232">
        <f>R74/$R$9</f>
        <v>0.002242081316255375</v>
      </c>
      <c r="T74" s="231">
        <v>2661</v>
      </c>
      <c r="U74" s="230">
        <v>3264</v>
      </c>
      <c r="V74" s="229"/>
      <c r="W74" s="230">
        <v>2</v>
      </c>
      <c r="X74" s="229">
        <f t="shared" si="14"/>
        <v>5927</v>
      </c>
      <c r="Y74" s="228">
        <f>IF(ISERROR(R74/X74-1),"         /0",(R74/X74-1))</f>
        <v>0.6569934199426355</v>
      </c>
    </row>
    <row r="75" spans="1:25" ht="19.5" customHeight="1">
      <c r="A75" s="235" t="s">
        <v>350</v>
      </c>
      <c r="B75" s="233">
        <v>321</v>
      </c>
      <c r="C75" s="230">
        <v>527</v>
      </c>
      <c r="D75" s="229">
        <v>0</v>
      </c>
      <c r="E75" s="230">
        <v>0</v>
      </c>
      <c r="F75" s="229">
        <f t="shared" si="8"/>
        <v>848</v>
      </c>
      <c r="G75" s="232">
        <f t="shared" si="9"/>
        <v>0.0011479237876070255</v>
      </c>
      <c r="H75" s="233">
        <v>247</v>
      </c>
      <c r="I75" s="230">
        <v>434</v>
      </c>
      <c r="J75" s="229"/>
      <c r="K75" s="230"/>
      <c r="L75" s="229">
        <f t="shared" si="10"/>
        <v>681</v>
      </c>
      <c r="M75" s="234">
        <f t="shared" si="11"/>
        <v>0.24522760646108654</v>
      </c>
      <c r="N75" s="233">
        <v>2320</v>
      </c>
      <c r="O75" s="230">
        <v>1868</v>
      </c>
      <c r="P75" s="229">
        <v>1</v>
      </c>
      <c r="Q75" s="230"/>
      <c r="R75" s="229">
        <f t="shared" si="12"/>
        <v>4189</v>
      </c>
      <c r="S75" s="232">
        <f t="shared" si="13"/>
        <v>0.0009563261005797541</v>
      </c>
      <c r="T75" s="231">
        <v>2147</v>
      </c>
      <c r="U75" s="230">
        <v>2172</v>
      </c>
      <c r="V75" s="229">
        <v>2</v>
      </c>
      <c r="W75" s="230">
        <v>56</v>
      </c>
      <c r="X75" s="229">
        <f t="shared" si="14"/>
        <v>4377</v>
      </c>
      <c r="Y75" s="228">
        <f t="shared" si="15"/>
        <v>-0.04295179346584421</v>
      </c>
    </row>
    <row r="76" spans="1:25" ht="19.5" customHeight="1">
      <c r="A76" s="235" t="s">
        <v>351</v>
      </c>
      <c r="B76" s="233">
        <v>363</v>
      </c>
      <c r="C76" s="230">
        <v>481</v>
      </c>
      <c r="D76" s="229">
        <v>0</v>
      </c>
      <c r="E76" s="230">
        <v>0</v>
      </c>
      <c r="F76" s="229">
        <f>SUM(B76:E76)</f>
        <v>844</v>
      </c>
      <c r="G76" s="232">
        <f>F76/$F$9</f>
        <v>0.0011425090527598227</v>
      </c>
      <c r="H76" s="233">
        <v>341</v>
      </c>
      <c r="I76" s="230">
        <v>472</v>
      </c>
      <c r="J76" s="229"/>
      <c r="K76" s="230"/>
      <c r="L76" s="229">
        <f>SUM(H76:K76)</f>
        <v>813</v>
      </c>
      <c r="M76" s="234">
        <f>IF(ISERROR(F76/L76-1),"         /0",(F76/L76-1))</f>
        <v>0.038130381303812966</v>
      </c>
      <c r="N76" s="233">
        <v>1721</v>
      </c>
      <c r="O76" s="230">
        <v>1764</v>
      </c>
      <c r="P76" s="229">
        <v>8</v>
      </c>
      <c r="Q76" s="230">
        <v>1</v>
      </c>
      <c r="R76" s="229">
        <f>SUM(N76:Q76)</f>
        <v>3494</v>
      </c>
      <c r="S76" s="232">
        <f>R76/$R$9</f>
        <v>0.000797661350065806</v>
      </c>
      <c r="T76" s="231">
        <v>1653</v>
      </c>
      <c r="U76" s="230">
        <v>1608</v>
      </c>
      <c r="V76" s="229">
        <v>2</v>
      </c>
      <c r="W76" s="230">
        <v>30</v>
      </c>
      <c r="X76" s="229">
        <f t="shared" si="14"/>
        <v>3293</v>
      </c>
      <c r="Y76" s="228">
        <f>IF(ISERROR(R76/X76-1),"         /0",(R76/X76-1))</f>
        <v>0.06103856665654428</v>
      </c>
    </row>
    <row r="77" spans="1:25" ht="19.5" customHeight="1" thickBot="1">
      <c r="A77" s="235" t="s">
        <v>177</v>
      </c>
      <c r="B77" s="233">
        <v>1830</v>
      </c>
      <c r="C77" s="230">
        <v>2057</v>
      </c>
      <c r="D77" s="229">
        <v>0</v>
      </c>
      <c r="E77" s="230">
        <v>3</v>
      </c>
      <c r="F77" s="229">
        <f>SUM(B77:E77)</f>
        <v>3890</v>
      </c>
      <c r="G77" s="232">
        <f>F77/$F$9</f>
        <v>0.00526582963890487</v>
      </c>
      <c r="H77" s="233">
        <v>1523</v>
      </c>
      <c r="I77" s="230">
        <v>1780</v>
      </c>
      <c r="J77" s="229">
        <v>7</v>
      </c>
      <c r="K77" s="230">
        <v>6</v>
      </c>
      <c r="L77" s="229">
        <f>SUM(H77:K77)</f>
        <v>3316</v>
      </c>
      <c r="M77" s="234">
        <f>IF(ISERROR(F77/L77-1),"         /0",(F77/L77-1))</f>
        <v>0.17310012062726177</v>
      </c>
      <c r="N77" s="233">
        <v>10026</v>
      </c>
      <c r="O77" s="230">
        <v>8745</v>
      </c>
      <c r="P77" s="229">
        <v>60</v>
      </c>
      <c r="Q77" s="230">
        <v>40</v>
      </c>
      <c r="R77" s="229">
        <f>SUM(N77:Q77)</f>
        <v>18871</v>
      </c>
      <c r="S77" s="232">
        <f>R77/$R$9</f>
        <v>0.004308147492012543</v>
      </c>
      <c r="T77" s="231">
        <v>10083</v>
      </c>
      <c r="U77" s="230">
        <v>9072</v>
      </c>
      <c r="V77" s="229">
        <v>311</v>
      </c>
      <c r="W77" s="230">
        <v>277</v>
      </c>
      <c r="X77" s="229">
        <f t="shared" si="14"/>
        <v>19743</v>
      </c>
      <c r="Y77" s="228">
        <f>IF(ISERROR(R77/X77-1),"         /0",(R77/X77-1))</f>
        <v>-0.04416755305677966</v>
      </c>
    </row>
    <row r="78" spans="1:25" s="220" customFormat="1" ht="19.5" customHeight="1" thickBot="1">
      <c r="A78" s="227" t="s">
        <v>56</v>
      </c>
      <c r="B78" s="224">
        <v>1063</v>
      </c>
      <c r="C78" s="223">
        <v>247</v>
      </c>
      <c r="D78" s="222">
        <v>14</v>
      </c>
      <c r="E78" s="223">
        <v>7</v>
      </c>
      <c r="F78" s="222">
        <f>SUM(B78:E78)</f>
        <v>1331</v>
      </c>
      <c r="G78" s="225">
        <f>F78/$F$9</f>
        <v>0.0018017530204067819</v>
      </c>
      <c r="H78" s="224">
        <v>1181</v>
      </c>
      <c r="I78" s="223">
        <v>296</v>
      </c>
      <c r="J78" s="222">
        <v>12</v>
      </c>
      <c r="K78" s="223">
        <v>12</v>
      </c>
      <c r="L78" s="222">
        <f>SUM(H78:K78)</f>
        <v>1501</v>
      </c>
      <c r="M78" s="226">
        <f>IF(ISERROR(F78/L78-1),"         /0",(F78/L78-1))</f>
        <v>-0.11325782811459029</v>
      </c>
      <c r="N78" s="224">
        <v>7043</v>
      </c>
      <c r="O78" s="223">
        <v>748</v>
      </c>
      <c r="P78" s="222">
        <v>5054</v>
      </c>
      <c r="Q78" s="223">
        <v>4288</v>
      </c>
      <c r="R78" s="222">
        <f>SUM(N78:Q78)</f>
        <v>17133</v>
      </c>
      <c r="S78" s="225">
        <f>R78/$R$9</f>
        <v>0.003911371468425144</v>
      </c>
      <c r="T78" s="224">
        <v>6932</v>
      </c>
      <c r="U78" s="223">
        <v>1629</v>
      </c>
      <c r="V78" s="222">
        <v>1856</v>
      </c>
      <c r="W78" s="223">
        <v>1872</v>
      </c>
      <c r="X78" s="222">
        <f>SUM(T78:W78)</f>
        <v>12289</v>
      </c>
      <c r="Y78" s="221">
        <f>IF(ISERROR(R78/X78-1),"         /0",(R78/X78-1))</f>
        <v>0.3941736512328098</v>
      </c>
    </row>
    <row r="79" ht="15" thickTop="1">
      <c r="A79" s="94" t="s">
        <v>43</v>
      </c>
    </row>
    <row r="80" ht="14.25">
      <c r="A80" s="94" t="s">
        <v>55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79:Y65536 M79:M65536 Y3 M3 M5:M8 Y5:Y8">
    <cfRule type="cellIs" priority="1" dxfId="84" operator="lessThan" stopIfTrue="1">
      <formula>0</formula>
    </cfRule>
  </conditionalFormatting>
  <conditionalFormatting sqref="Y9:Y78 M9:M78">
    <cfRule type="cellIs" priority="2" dxfId="84" operator="lessThan" stopIfTrue="1">
      <formula>0</formula>
    </cfRule>
    <cfRule type="cellIs" priority="3" dxfId="86" operator="greaterThanOrEqual" stopIfTrue="1">
      <formula>0</formula>
    </cfRule>
  </conditionalFormatting>
  <hyperlinks>
    <hyperlink ref="X1:Y1" location="INDICE!A1" display="Volver al Indice"/>
  </hyperlinks>
  <printOptions/>
  <pageMargins left="0.7086614173228347" right="0.7086614173228347" top="0.35433070866141736" bottom="0.15748031496062992" header="0.31496062992125984" footer="0.11811023622047245"/>
  <pageSetup horizontalDpi="600" verticalDpi="600" orientation="landscape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1:Y46"/>
  <sheetViews>
    <sheetView showGridLines="0" zoomScale="80" zoomScaleNormal="80" zoomScalePageLayoutView="0" workbookViewId="0" topLeftCell="A13">
      <selection activeCell="T31" sqref="T31"/>
    </sheetView>
  </sheetViews>
  <sheetFormatPr defaultColWidth="8.00390625" defaultRowHeight="15"/>
  <cols>
    <col min="1" max="1" width="19.57421875" style="128" customWidth="1"/>
    <col min="2" max="2" width="9.421875" style="128" bestFit="1" customWidth="1"/>
    <col min="3" max="3" width="10.7109375" style="128" customWidth="1"/>
    <col min="4" max="4" width="8.00390625" style="128" bestFit="1" customWidth="1"/>
    <col min="5" max="5" width="10.8515625" style="128" customWidth="1"/>
    <col min="6" max="6" width="11.140625" style="128" customWidth="1"/>
    <col min="7" max="7" width="10.00390625" style="128" bestFit="1" customWidth="1"/>
    <col min="8" max="8" width="10.421875" style="128" customWidth="1"/>
    <col min="9" max="9" width="10.8515625" style="128" customWidth="1"/>
    <col min="10" max="10" width="8.57421875" style="128" customWidth="1"/>
    <col min="11" max="11" width="9.7109375" style="128" bestFit="1" customWidth="1"/>
    <col min="12" max="12" width="11.00390625" style="128" customWidth="1"/>
    <col min="13" max="13" width="10.57421875" style="128" bestFit="1" customWidth="1"/>
    <col min="14" max="14" width="12.421875" style="128" customWidth="1"/>
    <col min="15" max="15" width="11.140625" style="128" bestFit="1" customWidth="1"/>
    <col min="16" max="16" width="10.00390625" style="128" customWidth="1"/>
    <col min="17" max="17" width="10.8515625" style="128" customWidth="1"/>
    <col min="18" max="18" width="12.421875" style="128" customWidth="1"/>
    <col min="19" max="19" width="11.28125" style="128" bestFit="1" customWidth="1"/>
    <col min="20" max="21" width="12.421875" style="128" customWidth="1"/>
    <col min="22" max="22" width="10.8515625" style="128" customWidth="1"/>
    <col min="23" max="23" width="11.00390625" style="128" customWidth="1"/>
    <col min="24" max="24" width="12.7109375" style="128" bestFit="1" customWidth="1"/>
    <col min="25" max="25" width="9.8515625" style="128" bestFit="1" customWidth="1"/>
    <col min="26" max="16384" width="8.00390625" style="128" customWidth="1"/>
  </cols>
  <sheetData>
    <row r="1" spans="24:25" ht="18.75" thickBot="1">
      <c r="X1" s="571" t="s">
        <v>28</v>
      </c>
      <c r="Y1" s="572"/>
    </row>
    <row r="2" ht="5.25" customHeight="1" thickBot="1"/>
    <row r="3" spans="1:25" ht="24.75" customHeight="1" thickTop="1">
      <c r="A3" s="632" t="s">
        <v>66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633"/>
      <c r="Q3" s="633"/>
      <c r="R3" s="633"/>
      <c r="S3" s="633"/>
      <c r="T3" s="633"/>
      <c r="U3" s="633"/>
      <c r="V3" s="633"/>
      <c r="W3" s="633"/>
      <c r="X3" s="633"/>
      <c r="Y3" s="634"/>
    </row>
    <row r="4" spans="1:25" ht="21" customHeight="1" thickBot="1">
      <c r="A4" s="643" t="s">
        <v>65</v>
      </c>
      <c r="B4" s="644"/>
      <c r="C4" s="644"/>
      <c r="D4" s="644"/>
      <c r="E4" s="644"/>
      <c r="F4" s="644"/>
      <c r="G4" s="644"/>
      <c r="H4" s="644"/>
      <c r="I4" s="644"/>
      <c r="J4" s="644"/>
      <c r="K4" s="644"/>
      <c r="L4" s="644"/>
      <c r="M4" s="644"/>
      <c r="N4" s="644"/>
      <c r="O4" s="644"/>
      <c r="P4" s="644"/>
      <c r="Q4" s="644"/>
      <c r="R4" s="644"/>
      <c r="S4" s="644"/>
      <c r="T4" s="644"/>
      <c r="U4" s="644"/>
      <c r="V4" s="644"/>
      <c r="W4" s="644"/>
      <c r="X4" s="644"/>
      <c r="Y4" s="645"/>
    </row>
    <row r="5" spans="1:25" s="271" customFormat="1" ht="17.25" customHeight="1" thickBot="1" thickTop="1">
      <c r="A5" s="576" t="s">
        <v>64</v>
      </c>
      <c r="B5" s="649" t="s">
        <v>36</v>
      </c>
      <c r="C5" s="650"/>
      <c r="D5" s="650"/>
      <c r="E5" s="650"/>
      <c r="F5" s="650"/>
      <c r="G5" s="650"/>
      <c r="H5" s="650"/>
      <c r="I5" s="650"/>
      <c r="J5" s="651"/>
      <c r="K5" s="651"/>
      <c r="L5" s="651"/>
      <c r="M5" s="652"/>
      <c r="N5" s="649" t="s">
        <v>35</v>
      </c>
      <c r="O5" s="650"/>
      <c r="P5" s="650"/>
      <c r="Q5" s="650"/>
      <c r="R5" s="650"/>
      <c r="S5" s="650"/>
      <c r="T5" s="650"/>
      <c r="U5" s="650"/>
      <c r="V5" s="650"/>
      <c r="W5" s="650"/>
      <c r="X5" s="650"/>
      <c r="Y5" s="653"/>
    </row>
    <row r="6" spans="1:25" s="168" customFormat="1" ht="26.25" customHeight="1">
      <c r="A6" s="577"/>
      <c r="B6" s="638" t="s">
        <v>244</v>
      </c>
      <c r="C6" s="639"/>
      <c r="D6" s="639"/>
      <c r="E6" s="639"/>
      <c r="F6" s="639"/>
      <c r="G6" s="635" t="s">
        <v>34</v>
      </c>
      <c r="H6" s="638" t="s">
        <v>245</v>
      </c>
      <c r="I6" s="639"/>
      <c r="J6" s="639"/>
      <c r="K6" s="639"/>
      <c r="L6" s="639"/>
      <c r="M6" s="646" t="s">
        <v>33</v>
      </c>
      <c r="N6" s="638" t="s">
        <v>246</v>
      </c>
      <c r="O6" s="639"/>
      <c r="P6" s="639"/>
      <c r="Q6" s="639"/>
      <c r="R6" s="639"/>
      <c r="S6" s="635" t="s">
        <v>34</v>
      </c>
      <c r="T6" s="638" t="s">
        <v>247</v>
      </c>
      <c r="U6" s="639"/>
      <c r="V6" s="639"/>
      <c r="W6" s="639"/>
      <c r="X6" s="639"/>
      <c r="Y6" s="640" t="s">
        <v>33</v>
      </c>
    </row>
    <row r="7" spans="1:25" s="168" customFormat="1" ht="26.25" customHeight="1">
      <c r="A7" s="578"/>
      <c r="B7" s="627" t="s">
        <v>22</v>
      </c>
      <c r="C7" s="628"/>
      <c r="D7" s="629" t="s">
        <v>21</v>
      </c>
      <c r="E7" s="628"/>
      <c r="F7" s="630" t="s">
        <v>17</v>
      </c>
      <c r="G7" s="636"/>
      <c r="H7" s="627" t="s">
        <v>22</v>
      </c>
      <c r="I7" s="628"/>
      <c r="J7" s="629" t="s">
        <v>21</v>
      </c>
      <c r="K7" s="628"/>
      <c r="L7" s="630" t="s">
        <v>17</v>
      </c>
      <c r="M7" s="647"/>
      <c r="N7" s="627" t="s">
        <v>22</v>
      </c>
      <c r="O7" s="628"/>
      <c r="P7" s="629" t="s">
        <v>21</v>
      </c>
      <c r="Q7" s="628"/>
      <c r="R7" s="630" t="s">
        <v>17</v>
      </c>
      <c r="S7" s="636"/>
      <c r="T7" s="627" t="s">
        <v>22</v>
      </c>
      <c r="U7" s="628"/>
      <c r="V7" s="629" t="s">
        <v>21</v>
      </c>
      <c r="W7" s="628"/>
      <c r="X7" s="630" t="s">
        <v>17</v>
      </c>
      <c r="Y7" s="641"/>
    </row>
    <row r="8" spans="1:25" s="267" customFormat="1" ht="28.5" thickBot="1">
      <c r="A8" s="579"/>
      <c r="B8" s="270" t="s">
        <v>19</v>
      </c>
      <c r="C8" s="268" t="s">
        <v>18</v>
      </c>
      <c r="D8" s="269" t="s">
        <v>19</v>
      </c>
      <c r="E8" s="268" t="s">
        <v>18</v>
      </c>
      <c r="F8" s="631"/>
      <c r="G8" s="637"/>
      <c r="H8" s="270" t="s">
        <v>19</v>
      </c>
      <c r="I8" s="268" t="s">
        <v>18</v>
      </c>
      <c r="J8" s="269" t="s">
        <v>19</v>
      </c>
      <c r="K8" s="268" t="s">
        <v>18</v>
      </c>
      <c r="L8" s="631"/>
      <c r="M8" s="648"/>
      <c r="N8" s="270" t="s">
        <v>19</v>
      </c>
      <c r="O8" s="268" t="s">
        <v>18</v>
      </c>
      <c r="P8" s="269" t="s">
        <v>19</v>
      </c>
      <c r="Q8" s="268" t="s">
        <v>18</v>
      </c>
      <c r="R8" s="631"/>
      <c r="S8" s="637"/>
      <c r="T8" s="270" t="s">
        <v>19</v>
      </c>
      <c r="U8" s="268" t="s">
        <v>18</v>
      </c>
      <c r="V8" s="269" t="s">
        <v>19</v>
      </c>
      <c r="W8" s="268" t="s">
        <v>18</v>
      </c>
      <c r="X8" s="631"/>
      <c r="Y8" s="642"/>
    </row>
    <row r="9" spans="1:25" s="157" customFormat="1" ht="18" customHeight="1" thickBot="1" thickTop="1">
      <c r="A9" s="309" t="s">
        <v>24</v>
      </c>
      <c r="B9" s="306">
        <f>B10+B14+B25+B31+B40+B44</f>
        <v>341994</v>
      </c>
      <c r="C9" s="305">
        <f>C10+C14+C25+C31+C40+C44</f>
        <v>390404</v>
      </c>
      <c r="D9" s="304">
        <f>D10+D14+D25+D31+D40+D44</f>
        <v>2822</v>
      </c>
      <c r="E9" s="303">
        <f>E10+E14+E25+E31+E40+E44</f>
        <v>3505</v>
      </c>
      <c r="F9" s="302">
        <f aca="true" t="shared" si="0" ref="F9:F44">SUM(B9:E9)</f>
        <v>738725</v>
      </c>
      <c r="G9" s="307">
        <f aca="true" t="shared" si="1" ref="G9:G44">F9/$F$9</f>
        <v>1</v>
      </c>
      <c r="H9" s="306">
        <f>H10+H14+H25+H31+H40+H44</f>
        <v>317982</v>
      </c>
      <c r="I9" s="305">
        <f>I10+I14+I25+I31+I40+I44</f>
        <v>359236</v>
      </c>
      <c r="J9" s="304">
        <f>J10+J14+J25+J31+J40+J44</f>
        <v>3743</v>
      </c>
      <c r="K9" s="303">
        <f>K10+K14+K25+K31+K40+K44</f>
        <v>3939</v>
      </c>
      <c r="L9" s="302">
        <f aca="true" t="shared" si="2" ref="L9:L44">SUM(H9:K9)</f>
        <v>684900</v>
      </c>
      <c r="M9" s="308">
        <f aca="true" t="shared" si="3" ref="M9:M44">IF(ISERROR(F9/L9-1),"         /0",(F9/L9-1))</f>
        <v>0.07858811505329255</v>
      </c>
      <c r="N9" s="306">
        <f>N10+N14+N25+N31+N40+N44</f>
        <v>2206557</v>
      </c>
      <c r="O9" s="305">
        <f>O10+O14+O25+O31+O40+O44</f>
        <v>2137439</v>
      </c>
      <c r="P9" s="304">
        <f>P10+P14+P25+P31+P40+P44</f>
        <v>19180</v>
      </c>
      <c r="Q9" s="303">
        <f>Q10+Q14+Q25+Q31+Q40+Q44</f>
        <v>17129</v>
      </c>
      <c r="R9" s="302">
        <f aca="true" t="shared" si="4" ref="R9:R44">SUM(N9:Q9)</f>
        <v>4380305</v>
      </c>
      <c r="S9" s="307">
        <f aca="true" t="shared" si="5" ref="S9:S44">R9/$R$9</f>
        <v>1</v>
      </c>
      <c r="T9" s="306">
        <f>T10+T14+T25+T31+T40+T44</f>
        <v>2012364</v>
      </c>
      <c r="U9" s="305">
        <f>U10+U14+U25+U31+U40+U44</f>
        <v>1915420</v>
      </c>
      <c r="V9" s="304">
        <f>V10+V14+V25+V31+V40+V44</f>
        <v>19640</v>
      </c>
      <c r="W9" s="303">
        <f>W10+W14+W25+W31+W40+W44</f>
        <v>18750</v>
      </c>
      <c r="X9" s="302">
        <f aca="true" t="shared" si="6" ref="X9:X44">SUM(T9:W9)</f>
        <v>3966174</v>
      </c>
      <c r="Y9" s="301">
        <f>IF(ISERROR(R9/X9-1),"         /0",(R9/X9-1))</f>
        <v>0.1044157417198539</v>
      </c>
    </row>
    <row r="10" spans="1:25" s="284" customFormat="1" ht="19.5" customHeight="1">
      <c r="A10" s="293" t="s">
        <v>61</v>
      </c>
      <c r="B10" s="290">
        <f>SUM(B11:B13)</f>
        <v>118787</v>
      </c>
      <c r="C10" s="289">
        <f>SUM(C11:C13)</f>
        <v>136311</v>
      </c>
      <c r="D10" s="288">
        <f>SUM(D11:D13)</f>
        <v>20</v>
      </c>
      <c r="E10" s="287">
        <f>SUM(E11:E13)</f>
        <v>28</v>
      </c>
      <c r="F10" s="286">
        <f t="shared" si="0"/>
        <v>255146</v>
      </c>
      <c r="G10" s="291">
        <f t="shared" si="1"/>
        <v>0.34538698433111104</v>
      </c>
      <c r="H10" s="290">
        <f>SUM(H11:H13)</f>
        <v>110942</v>
      </c>
      <c r="I10" s="289">
        <f>SUM(I11:I13)</f>
        <v>127906</v>
      </c>
      <c r="J10" s="288">
        <f>SUM(J11:J13)</f>
        <v>31</v>
      </c>
      <c r="K10" s="287">
        <f>SUM(K11:K13)</f>
        <v>7</v>
      </c>
      <c r="L10" s="286">
        <f t="shared" si="2"/>
        <v>238886</v>
      </c>
      <c r="M10" s="292">
        <f t="shared" si="3"/>
        <v>0.06806593940205796</v>
      </c>
      <c r="N10" s="290">
        <f>SUM(N11:N13)</f>
        <v>685047</v>
      </c>
      <c r="O10" s="289">
        <f>SUM(O11:O13)</f>
        <v>687621</v>
      </c>
      <c r="P10" s="288">
        <f>SUM(P11:P13)</f>
        <v>2162</v>
      </c>
      <c r="Q10" s="287">
        <f>SUM(Q11:Q13)</f>
        <v>1578</v>
      </c>
      <c r="R10" s="286">
        <f t="shared" si="4"/>
        <v>1376408</v>
      </c>
      <c r="S10" s="291">
        <f t="shared" si="5"/>
        <v>0.31422652075597474</v>
      </c>
      <c r="T10" s="290">
        <f>SUM(T11:T13)</f>
        <v>674320</v>
      </c>
      <c r="U10" s="289">
        <f>SUM(U11:U13)</f>
        <v>667297</v>
      </c>
      <c r="V10" s="288">
        <f>SUM(V11:V13)</f>
        <v>991</v>
      </c>
      <c r="W10" s="287">
        <f>SUM(W11:W13)</f>
        <v>827</v>
      </c>
      <c r="X10" s="286">
        <f t="shared" si="6"/>
        <v>1343435</v>
      </c>
      <c r="Y10" s="392">
        <f aca="true" t="shared" si="7" ref="Y10:Y44">IF(ISERROR(R10/X10-1),"         /0",IF(R10/X10&gt;5,"  *  ",(R10/X10-1)))</f>
        <v>0.02454380003498491</v>
      </c>
    </row>
    <row r="11" spans="1:25" ht="19.5" customHeight="1">
      <c r="A11" s="235" t="s">
        <v>216</v>
      </c>
      <c r="B11" s="233">
        <v>113031</v>
      </c>
      <c r="C11" s="230">
        <v>129872</v>
      </c>
      <c r="D11" s="229">
        <v>20</v>
      </c>
      <c r="E11" s="282">
        <v>28</v>
      </c>
      <c r="F11" s="281">
        <f t="shared" si="0"/>
        <v>242951</v>
      </c>
      <c r="G11" s="232">
        <f t="shared" si="1"/>
        <v>0.328878811465701</v>
      </c>
      <c r="H11" s="233">
        <v>106878</v>
      </c>
      <c r="I11" s="230">
        <v>124000</v>
      </c>
      <c r="J11" s="229">
        <v>31</v>
      </c>
      <c r="K11" s="282">
        <v>7</v>
      </c>
      <c r="L11" s="281">
        <f t="shared" si="2"/>
        <v>230916</v>
      </c>
      <c r="M11" s="283">
        <f t="shared" si="3"/>
        <v>0.05211851928839928</v>
      </c>
      <c r="N11" s="233">
        <v>657073</v>
      </c>
      <c r="O11" s="230">
        <v>666939</v>
      </c>
      <c r="P11" s="229">
        <v>2160</v>
      </c>
      <c r="Q11" s="282">
        <v>1578</v>
      </c>
      <c r="R11" s="281">
        <f t="shared" si="4"/>
        <v>1327750</v>
      </c>
      <c r="S11" s="232">
        <f t="shared" si="5"/>
        <v>0.30311816186315793</v>
      </c>
      <c r="T11" s="231">
        <v>648782</v>
      </c>
      <c r="U11" s="230">
        <v>648942</v>
      </c>
      <c r="V11" s="229">
        <v>991</v>
      </c>
      <c r="W11" s="282">
        <v>827</v>
      </c>
      <c r="X11" s="281">
        <f t="shared" si="6"/>
        <v>1299542</v>
      </c>
      <c r="Y11" s="228">
        <f t="shared" si="7"/>
        <v>0.021706108767550525</v>
      </c>
    </row>
    <row r="12" spans="1:25" ht="19.5" customHeight="1">
      <c r="A12" s="235" t="s">
        <v>217</v>
      </c>
      <c r="B12" s="233">
        <v>5567</v>
      </c>
      <c r="C12" s="230">
        <v>6387</v>
      </c>
      <c r="D12" s="229">
        <v>0</v>
      </c>
      <c r="E12" s="282">
        <v>0</v>
      </c>
      <c r="F12" s="281">
        <f t="shared" si="0"/>
        <v>11954</v>
      </c>
      <c r="G12" s="232">
        <f t="shared" si="1"/>
        <v>0.016181935090866018</v>
      </c>
      <c r="H12" s="233">
        <v>3984</v>
      </c>
      <c r="I12" s="230">
        <v>3849</v>
      </c>
      <c r="J12" s="229"/>
      <c r="K12" s="282"/>
      <c r="L12" s="281">
        <f t="shared" si="2"/>
        <v>7833</v>
      </c>
      <c r="M12" s="283">
        <f t="shared" si="3"/>
        <v>0.5261074939359123</v>
      </c>
      <c r="N12" s="233">
        <v>27168</v>
      </c>
      <c r="O12" s="230">
        <v>20348</v>
      </c>
      <c r="P12" s="229"/>
      <c r="Q12" s="282"/>
      <c r="R12" s="281">
        <f t="shared" si="4"/>
        <v>47516</v>
      </c>
      <c r="S12" s="232">
        <f t="shared" si="5"/>
        <v>0.010847646453842825</v>
      </c>
      <c r="T12" s="231">
        <v>23647</v>
      </c>
      <c r="U12" s="230">
        <v>17172</v>
      </c>
      <c r="V12" s="229"/>
      <c r="W12" s="282"/>
      <c r="X12" s="281">
        <f t="shared" si="6"/>
        <v>40819</v>
      </c>
      <c r="Y12" s="228">
        <f t="shared" si="7"/>
        <v>0.16406575369313314</v>
      </c>
    </row>
    <row r="13" spans="1:25" ht="19.5" customHeight="1" thickBot="1">
      <c r="A13" s="258" t="s">
        <v>56</v>
      </c>
      <c r="B13" s="255">
        <v>189</v>
      </c>
      <c r="C13" s="254">
        <v>52</v>
      </c>
      <c r="D13" s="253">
        <v>0</v>
      </c>
      <c r="E13" s="298">
        <v>0</v>
      </c>
      <c r="F13" s="297">
        <f t="shared" si="0"/>
        <v>241</v>
      </c>
      <c r="G13" s="256">
        <f t="shared" si="1"/>
        <v>0.0003262377745439778</v>
      </c>
      <c r="H13" s="255">
        <v>80</v>
      </c>
      <c r="I13" s="254">
        <v>57</v>
      </c>
      <c r="J13" s="253"/>
      <c r="K13" s="298"/>
      <c r="L13" s="297">
        <f t="shared" si="2"/>
        <v>137</v>
      </c>
      <c r="M13" s="300">
        <f t="shared" si="3"/>
        <v>0.7591240875912408</v>
      </c>
      <c r="N13" s="255">
        <v>806</v>
      </c>
      <c r="O13" s="254">
        <v>334</v>
      </c>
      <c r="P13" s="253">
        <v>2</v>
      </c>
      <c r="Q13" s="298">
        <v>0</v>
      </c>
      <c r="R13" s="297">
        <f t="shared" si="4"/>
        <v>1142</v>
      </c>
      <c r="S13" s="256">
        <f t="shared" si="5"/>
        <v>0.0002607124389739984</v>
      </c>
      <c r="T13" s="299">
        <v>1891</v>
      </c>
      <c r="U13" s="254">
        <v>1183</v>
      </c>
      <c r="V13" s="253"/>
      <c r="W13" s="298"/>
      <c r="X13" s="297">
        <f t="shared" si="6"/>
        <v>3074</v>
      </c>
      <c r="Y13" s="252">
        <f t="shared" si="7"/>
        <v>-0.6284970722186076</v>
      </c>
    </row>
    <row r="14" spans="1:25" s="284" customFormat="1" ht="19.5" customHeight="1">
      <c r="A14" s="293" t="s">
        <v>60</v>
      </c>
      <c r="B14" s="290">
        <f>SUM(B15:B24)</f>
        <v>88391</v>
      </c>
      <c r="C14" s="289">
        <f>SUM(C15:C24)</f>
        <v>100721</v>
      </c>
      <c r="D14" s="288">
        <f>SUM(D15:D24)</f>
        <v>1070</v>
      </c>
      <c r="E14" s="287">
        <f>SUM(E15:E24)</f>
        <v>1425</v>
      </c>
      <c r="F14" s="286">
        <f t="shared" si="0"/>
        <v>191607</v>
      </c>
      <c r="G14" s="291">
        <f t="shared" si="1"/>
        <v>0.25937527496700397</v>
      </c>
      <c r="H14" s="290">
        <f>SUM(H15:H24)</f>
        <v>79690</v>
      </c>
      <c r="I14" s="289">
        <f>SUM(I15:I24)</f>
        <v>91369</v>
      </c>
      <c r="J14" s="288">
        <f>SUM(J15:J24)</f>
        <v>2023</v>
      </c>
      <c r="K14" s="287">
        <f>SUM(K15:K24)</f>
        <v>2127</v>
      </c>
      <c r="L14" s="286">
        <f t="shared" si="2"/>
        <v>175209</v>
      </c>
      <c r="M14" s="292">
        <f t="shared" si="3"/>
        <v>0.09359108264986382</v>
      </c>
      <c r="N14" s="290">
        <f>SUM(N15:N24)</f>
        <v>612353</v>
      </c>
      <c r="O14" s="289">
        <f>SUM(O15:O24)</f>
        <v>595663</v>
      </c>
      <c r="P14" s="288">
        <f>SUM(P15:P24)</f>
        <v>2295</v>
      </c>
      <c r="Q14" s="287">
        <f>SUM(Q15:Q24)</f>
        <v>2155</v>
      </c>
      <c r="R14" s="286">
        <f t="shared" si="4"/>
        <v>1212466</v>
      </c>
      <c r="S14" s="291">
        <f t="shared" si="5"/>
        <v>0.27679944661387734</v>
      </c>
      <c r="T14" s="290">
        <f>SUM(T15:T24)</f>
        <v>546021</v>
      </c>
      <c r="U14" s="289">
        <f>SUM(U15:U24)</f>
        <v>539956</v>
      </c>
      <c r="V14" s="288">
        <f>SUM(V15:V24)</f>
        <v>5483</v>
      </c>
      <c r="W14" s="287">
        <f>SUM(W15:W24)</f>
        <v>5139</v>
      </c>
      <c r="X14" s="286">
        <f t="shared" si="6"/>
        <v>1096599</v>
      </c>
      <c r="Y14" s="285">
        <f t="shared" si="7"/>
        <v>0.10566031885858007</v>
      </c>
    </row>
    <row r="15" spans="1:25" ht="19.5" customHeight="1">
      <c r="A15" s="250" t="s">
        <v>218</v>
      </c>
      <c r="B15" s="247">
        <v>26225</v>
      </c>
      <c r="C15" s="245">
        <v>28758</v>
      </c>
      <c r="D15" s="246">
        <v>823</v>
      </c>
      <c r="E15" s="294">
        <v>1039</v>
      </c>
      <c r="F15" s="295">
        <f t="shared" si="0"/>
        <v>56845</v>
      </c>
      <c r="G15" s="248">
        <f t="shared" si="1"/>
        <v>0.07695015059731294</v>
      </c>
      <c r="H15" s="247">
        <v>21267</v>
      </c>
      <c r="I15" s="245">
        <v>23744</v>
      </c>
      <c r="J15" s="246">
        <v>1979</v>
      </c>
      <c r="K15" s="294">
        <v>2117</v>
      </c>
      <c r="L15" s="295">
        <f t="shared" si="2"/>
        <v>49107</v>
      </c>
      <c r="M15" s="296">
        <f t="shared" si="3"/>
        <v>0.15757427657971368</v>
      </c>
      <c r="N15" s="247">
        <v>165146</v>
      </c>
      <c r="O15" s="245">
        <v>159955</v>
      </c>
      <c r="P15" s="246">
        <v>1059</v>
      </c>
      <c r="Q15" s="294">
        <v>1250</v>
      </c>
      <c r="R15" s="295">
        <f t="shared" si="4"/>
        <v>327410</v>
      </c>
      <c r="S15" s="248">
        <f t="shared" si="5"/>
        <v>0.07474593664139825</v>
      </c>
      <c r="T15" s="251">
        <v>145400</v>
      </c>
      <c r="U15" s="245">
        <v>140084</v>
      </c>
      <c r="V15" s="246">
        <v>4999</v>
      </c>
      <c r="W15" s="294">
        <v>4866</v>
      </c>
      <c r="X15" s="295">
        <f t="shared" si="6"/>
        <v>295349</v>
      </c>
      <c r="Y15" s="244">
        <f t="shared" si="7"/>
        <v>0.10855293229365937</v>
      </c>
    </row>
    <row r="16" spans="1:25" ht="19.5" customHeight="1">
      <c r="A16" s="250" t="s">
        <v>220</v>
      </c>
      <c r="B16" s="247">
        <v>15561</v>
      </c>
      <c r="C16" s="245">
        <v>20592</v>
      </c>
      <c r="D16" s="246">
        <v>226</v>
      </c>
      <c r="E16" s="294">
        <v>358</v>
      </c>
      <c r="F16" s="295">
        <f t="shared" si="0"/>
        <v>36737</v>
      </c>
      <c r="G16" s="248">
        <f t="shared" si="1"/>
        <v>0.0497302785204237</v>
      </c>
      <c r="H16" s="247">
        <v>13699</v>
      </c>
      <c r="I16" s="245">
        <v>18682</v>
      </c>
      <c r="J16" s="246">
        <v>23</v>
      </c>
      <c r="K16" s="294">
        <v>10</v>
      </c>
      <c r="L16" s="295">
        <f t="shared" si="2"/>
        <v>32414</v>
      </c>
      <c r="M16" s="296">
        <f t="shared" si="3"/>
        <v>0.1333682976491639</v>
      </c>
      <c r="N16" s="247">
        <v>111532</v>
      </c>
      <c r="O16" s="245">
        <v>110452</v>
      </c>
      <c r="P16" s="246">
        <v>472</v>
      </c>
      <c r="Q16" s="294">
        <v>440</v>
      </c>
      <c r="R16" s="295">
        <f t="shared" si="4"/>
        <v>222896</v>
      </c>
      <c r="S16" s="248">
        <f t="shared" si="5"/>
        <v>0.05088595428857123</v>
      </c>
      <c r="T16" s="251">
        <v>80080</v>
      </c>
      <c r="U16" s="245">
        <v>82946</v>
      </c>
      <c r="V16" s="246">
        <v>139</v>
      </c>
      <c r="W16" s="294">
        <v>26</v>
      </c>
      <c r="X16" s="295">
        <f t="shared" si="6"/>
        <v>163191</v>
      </c>
      <c r="Y16" s="244">
        <f t="shared" si="7"/>
        <v>0.3658596368672291</v>
      </c>
    </row>
    <row r="17" spans="1:25" ht="19.5" customHeight="1">
      <c r="A17" s="250" t="s">
        <v>219</v>
      </c>
      <c r="B17" s="247">
        <v>17319</v>
      </c>
      <c r="C17" s="245">
        <v>18168</v>
      </c>
      <c r="D17" s="246">
        <v>0</v>
      </c>
      <c r="E17" s="294">
        <v>4</v>
      </c>
      <c r="F17" s="295">
        <f t="shared" si="0"/>
        <v>35491</v>
      </c>
      <c r="G17" s="248">
        <f t="shared" si="1"/>
        <v>0.04804358861551998</v>
      </c>
      <c r="H17" s="247">
        <v>16784</v>
      </c>
      <c r="I17" s="245">
        <v>20035</v>
      </c>
      <c r="J17" s="246">
        <v>1</v>
      </c>
      <c r="K17" s="294"/>
      <c r="L17" s="295">
        <f t="shared" si="2"/>
        <v>36820</v>
      </c>
      <c r="M17" s="296">
        <f t="shared" si="3"/>
        <v>-0.0360945138511678</v>
      </c>
      <c r="N17" s="247">
        <v>143917</v>
      </c>
      <c r="O17" s="245">
        <v>136910</v>
      </c>
      <c r="P17" s="246">
        <v>496</v>
      </c>
      <c r="Q17" s="294">
        <v>440</v>
      </c>
      <c r="R17" s="295">
        <f t="shared" si="4"/>
        <v>281763</v>
      </c>
      <c r="S17" s="248">
        <f t="shared" si="5"/>
        <v>0.06432497280440518</v>
      </c>
      <c r="T17" s="251">
        <v>121185</v>
      </c>
      <c r="U17" s="245">
        <v>124513</v>
      </c>
      <c r="V17" s="246">
        <v>67</v>
      </c>
      <c r="W17" s="294">
        <v>14</v>
      </c>
      <c r="X17" s="295">
        <f t="shared" si="6"/>
        <v>245779</v>
      </c>
      <c r="Y17" s="244">
        <f t="shared" si="7"/>
        <v>0.14640795185919053</v>
      </c>
    </row>
    <row r="18" spans="1:25" ht="19.5" customHeight="1">
      <c r="A18" s="250" t="s">
        <v>221</v>
      </c>
      <c r="B18" s="247">
        <v>11205</v>
      </c>
      <c r="C18" s="245">
        <v>12975</v>
      </c>
      <c r="D18" s="246">
        <v>2</v>
      </c>
      <c r="E18" s="294">
        <v>0</v>
      </c>
      <c r="F18" s="295">
        <f>SUM(B18:E18)</f>
        <v>24182</v>
      </c>
      <c r="G18" s="248">
        <f>F18/$F$9</f>
        <v>0.03273477951876544</v>
      </c>
      <c r="H18" s="247">
        <v>11153</v>
      </c>
      <c r="I18" s="245">
        <v>12357</v>
      </c>
      <c r="J18" s="246">
        <v>13</v>
      </c>
      <c r="K18" s="294">
        <v>0</v>
      </c>
      <c r="L18" s="295">
        <f>SUM(H18:K18)</f>
        <v>23523</v>
      </c>
      <c r="M18" s="296">
        <f>IF(ISERROR(F18/L18-1),"         /0",(F18/L18-1))</f>
        <v>0.02801513412404888</v>
      </c>
      <c r="N18" s="247">
        <v>78909</v>
      </c>
      <c r="O18" s="245">
        <v>78807</v>
      </c>
      <c r="P18" s="246">
        <v>118</v>
      </c>
      <c r="Q18" s="294">
        <v>1</v>
      </c>
      <c r="R18" s="295">
        <f>SUM(N18:Q18)</f>
        <v>157835</v>
      </c>
      <c r="S18" s="248">
        <f>R18/$R$9</f>
        <v>0.03603287898902017</v>
      </c>
      <c r="T18" s="251">
        <v>81796</v>
      </c>
      <c r="U18" s="245">
        <v>80727</v>
      </c>
      <c r="V18" s="246">
        <v>75</v>
      </c>
      <c r="W18" s="294">
        <v>0</v>
      </c>
      <c r="X18" s="295">
        <f>SUM(T18:W18)</f>
        <v>162598</v>
      </c>
      <c r="Y18" s="244">
        <f>IF(ISERROR(R18/X18-1),"         /0",IF(R18/X18&gt;5,"  *  ",(R18/X18-1)))</f>
        <v>-0.029293103236202156</v>
      </c>
    </row>
    <row r="19" spans="1:25" ht="19.5" customHeight="1">
      <c r="A19" s="250" t="s">
        <v>222</v>
      </c>
      <c r="B19" s="247">
        <v>9322</v>
      </c>
      <c r="C19" s="245">
        <v>10142</v>
      </c>
      <c r="D19" s="246">
        <v>0</v>
      </c>
      <c r="E19" s="294">
        <v>4</v>
      </c>
      <c r="F19" s="295">
        <f>SUM(B19:E19)</f>
        <v>19468</v>
      </c>
      <c r="G19" s="248">
        <f>F19/$F$9</f>
        <v>0.026353514501336762</v>
      </c>
      <c r="H19" s="247">
        <v>7846</v>
      </c>
      <c r="I19" s="245">
        <v>7625</v>
      </c>
      <c r="J19" s="246">
        <v>2</v>
      </c>
      <c r="K19" s="294"/>
      <c r="L19" s="295">
        <f>SUM(H19:K19)</f>
        <v>15473</v>
      </c>
      <c r="M19" s="296">
        <f>IF(ISERROR(F19/L19-1),"         /0",(F19/L19-1))</f>
        <v>0.2581916887481419</v>
      </c>
      <c r="N19" s="247">
        <v>63306</v>
      </c>
      <c r="O19" s="245">
        <v>58973</v>
      </c>
      <c r="P19" s="246">
        <v>67</v>
      </c>
      <c r="Q19" s="294">
        <v>4</v>
      </c>
      <c r="R19" s="295">
        <f>SUM(N19:Q19)</f>
        <v>122350</v>
      </c>
      <c r="S19" s="248">
        <f>R19/$R$9</f>
        <v>0.02793184492860657</v>
      </c>
      <c r="T19" s="251">
        <v>53584</v>
      </c>
      <c r="U19" s="245">
        <v>49279</v>
      </c>
      <c r="V19" s="246">
        <v>39</v>
      </c>
      <c r="W19" s="294">
        <v>3</v>
      </c>
      <c r="X19" s="295">
        <f>SUM(T19:W19)</f>
        <v>102905</v>
      </c>
      <c r="Y19" s="244">
        <f>IF(ISERROR(R19/X19-1),"         /0",IF(R19/X19&gt;5,"  *  ",(R19/X19-1)))</f>
        <v>0.1889606919002964</v>
      </c>
    </row>
    <row r="20" spans="1:25" ht="19.5" customHeight="1">
      <c r="A20" s="250" t="s">
        <v>223</v>
      </c>
      <c r="B20" s="247">
        <v>7184</v>
      </c>
      <c r="C20" s="245">
        <v>8489</v>
      </c>
      <c r="D20" s="246">
        <v>0</v>
      </c>
      <c r="E20" s="294">
        <v>1</v>
      </c>
      <c r="F20" s="295">
        <f>SUM(B20:E20)</f>
        <v>15674</v>
      </c>
      <c r="G20" s="248">
        <f>F20/$F$9</f>
        <v>0.021217638498764763</v>
      </c>
      <c r="H20" s="247">
        <v>7952</v>
      </c>
      <c r="I20" s="245">
        <v>8079</v>
      </c>
      <c r="J20" s="246">
        <v>5</v>
      </c>
      <c r="K20" s="294">
        <v>0</v>
      </c>
      <c r="L20" s="295">
        <f>SUM(H20:K20)</f>
        <v>16036</v>
      </c>
      <c r="M20" s="296">
        <f>IF(ISERROR(F20/L20-1),"         /0",(F20/L20-1))</f>
        <v>-0.02257420803192811</v>
      </c>
      <c r="N20" s="247">
        <v>42769</v>
      </c>
      <c r="O20" s="245">
        <v>42899</v>
      </c>
      <c r="P20" s="246">
        <v>62</v>
      </c>
      <c r="Q20" s="294">
        <v>1</v>
      </c>
      <c r="R20" s="295">
        <f>SUM(N20:Q20)</f>
        <v>85731</v>
      </c>
      <c r="S20" s="248">
        <f>R20/$R$9</f>
        <v>0.01957192478605942</v>
      </c>
      <c r="T20" s="251">
        <v>56432</v>
      </c>
      <c r="U20" s="245">
        <v>54565</v>
      </c>
      <c r="V20" s="246">
        <v>148</v>
      </c>
      <c r="W20" s="294">
        <v>221</v>
      </c>
      <c r="X20" s="295">
        <f>SUM(T20:W20)</f>
        <v>111366</v>
      </c>
      <c r="Y20" s="244">
        <f>IF(ISERROR(R20/X20-1),"         /0",IF(R20/X20&gt;5,"  *  ",(R20/X20-1)))</f>
        <v>-0.23018695113409837</v>
      </c>
    </row>
    <row r="21" spans="1:25" ht="19.5" customHeight="1">
      <c r="A21" s="250" t="s">
        <v>352</v>
      </c>
      <c r="B21" s="247">
        <v>1152</v>
      </c>
      <c r="C21" s="245">
        <v>1013</v>
      </c>
      <c r="D21" s="246">
        <v>19</v>
      </c>
      <c r="E21" s="294">
        <v>19</v>
      </c>
      <c r="F21" s="295">
        <f t="shared" si="0"/>
        <v>2203</v>
      </c>
      <c r="G21" s="248">
        <f t="shared" si="1"/>
        <v>0.0029821652170970254</v>
      </c>
      <c r="H21" s="247">
        <v>634</v>
      </c>
      <c r="I21" s="245">
        <v>376</v>
      </c>
      <c r="J21" s="246"/>
      <c r="K21" s="294"/>
      <c r="L21" s="295">
        <f t="shared" si="2"/>
        <v>1010</v>
      </c>
      <c r="M21" s="296">
        <f t="shared" si="3"/>
        <v>1.1811881188118813</v>
      </c>
      <c r="N21" s="247">
        <v>5645</v>
      </c>
      <c r="O21" s="245">
        <v>6369</v>
      </c>
      <c r="P21" s="246">
        <v>21</v>
      </c>
      <c r="Q21" s="294">
        <v>19</v>
      </c>
      <c r="R21" s="295">
        <f t="shared" si="4"/>
        <v>12054</v>
      </c>
      <c r="S21" s="248">
        <f t="shared" si="5"/>
        <v>0.0027518631693455135</v>
      </c>
      <c r="T21" s="251">
        <v>4541</v>
      </c>
      <c r="U21" s="245">
        <v>3722</v>
      </c>
      <c r="V21" s="246">
        <v>8</v>
      </c>
      <c r="W21" s="294">
        <v>2</v>
      </c>
      <c r="X21" s="295">
        <f t="shared" si="6"/>
        <v>8273</v>
      </c>
      <c r="Y21" s="244">
        <f t="shared" si="7"/>
        <v>0.4570288891575003</v>
      </c>
    </row>
    <row r="22" spans="1:25" ht="19.5" customHeight="1">
      <c r="A22" s="250" t="s">
        <v>238</v>
      </c>
      <c r="B22" s="247">
        <v>227</v>
      </c>
      <c r="C22" s="245">
        <v>397</v>
      </c>
      <c r="D22" s="246">
        <v>0</v>
      </c>
      <c r="E22" s="294">
        <v>0</v>
      </c>
      <c r="F22" s="295">
        <f t="shared" si="0"/>
        <v>624</v>
      </c>
      <c r="G22" s="248">
        <f t="shared" si="1"/>
        <v>0.0008446986361636603</v>
      </c>
      <c r="H22" s="247">
        <v>190</v>
      </c>
      <c r="I22" s="245">
        <v>343</v>
      </c>
      <c r="J22" s="246"/>
      <c r="K22" s="294">
        <v>0</v>
      </c>
      <c r="L22" s="295">
        <f t="shared" si="2"/>
        <v>533</v>
      </c>
      <c r="M22" s="296">
        <f t="shared" si="3"/>
        <v>0.1707317073170731</v>
      </c>
      <c r="N22" s="247">
        <v>695</v>
      </c>
      <c r="O22" s="245">
        <v>756</v>
      </c>
      <c r="P22" s="246"/>
      <c r="Q22" s="294">
        <v>0</v>
      </c>
      <c r="R22" s="295">
        <f t="shared" si="4"/>
        <v>1451</v>
      </c>
      <c r="S22" s="248">
        <f t="shared" si="5"/>
        <v>0.0003312554719363149</v>
      </c>
      <c r="T22" s="251">
        <v>1950</v>
      </c>
      <c r="U22" s="245">
        <v>2473</v>
      </c>
      <c r="V22" s="246">
        <v>4</v>
      </c>
      <c r="W22" s="294">
        <v>0</v>
      </c>
      <c r="X22" s="295">
        <f t="shared" si="6"/>
        <v>4427</v>
      </c>
      <c r="Y22" s="244">
        <f t="shared" si="7"/>
        <v>-0.6722385362548</v>
      </c>
    </row>
    <row r="23" spans="1:25" ht="19.5" customHeight="1">
      <c r="A23" s="250" t="s">
        <v>237</v>
      </c>
      <c r="B23" s="247">
        <v>194</v>
      </c>
      <c r="C23" s="245">
        <v>187</v>
      </c>
      <c r="D23" s="246">
        <v>0</v>
      </c>
      <c r="E23" s="294">
        <v>0</v>
      </c>
      <c r="F23" s="295">
        <f>SUM(B23:E23)</f>
        <v>381</v>
      </c>
      <c r="G23" s="248">
        <f>F23/$F$9</f>
        <v>0.0005157534941960811</v>
      </c>
      <c r="H23" s="247">
        <v>163</v>
      </c>
      <c r="I23" s="245">
        <v>128</v>
      </c>
      <c r="J23" s="246"/>
      <c r="K23" s="294"/>
      <c r="L23" s="295">
        <f>SUM(H23:K23)</f>
        <v>291</v>
      </c>
      <c r="M23" s="296">
        <f>IF(ISERROR(F23/L23-1),"         /0",(F23/L23-1))</f>
        <v>0.30927835051546393</v>
      </c>
      <c r="N23" s="247">
        <v>417</v>
      </c>
      <c r="O23" s="245">
        <v>542</v>
      </c>
      <c r="P23" s="246"/>
      <c r="Q23" s="294"/>
      <c r="R23" s="295">
        <f>SUM(N23:Q23)</f>
        <v>959</v>
      </c>
      <c r="S23" s="248">
        <f>R23/$R$9</f>
        <v>0.00021893452624874296</v>
      </c>
      <c r="T23" s="251">
        <v>1043</v>
      </c>
      <c r="U23" s="245">
        <v>1647</v>
      </c>
      <c r="V23" s="246"/>
      <c r="W23" s="294">
        <v>0</v>
      </c>
      <c r="X23" s="295">
        <f>SUM(T23:W23)</f>
        <v>2690</v>
      </c>
      <c r="Y23" s="244">
        <f>IF(ISERROR(R23/X23-1),"         /0",IF(R23/X23&gt;5,"  *  ",(R23/X23-1)))</f>
        <v>-0.6434944237918215</v>
      </c>
    </row>
    <row r="24" spans="1:25" ht="19.5" customHeight="1" thickBot="1">
      <c r="A24" s="250" t="s">
        <v>56</v>
      </c>
      <c r="B24" s="247">
        <v>2</v>
      </c>
      <c r="C24" s="245">
        <v>0</v>
      </c>
      <c r="D24" s="246">
        <v>0</v>
      </c>
      <c r="E24" s="294">
        <v>0</v>
      </c>
      <c r="F24" s="295">
        <f t="shared" si="0"/>
        <v>2</v>
      </c>
      <c r="G24" s="248">
        <f t="shared" si="1"/>
        <v>2.7073674236014753E-06</v>
      </c>
      <c r="H24" s="247">
        <v>2</v>
      </c>
      <c r="I24" s="245"/>
      <c r="J24" s="246"/>
      <c r="K24" s="294"/>
      <c r="L24" s="295">
        <f t="shared" si="2"/>
        <v>2</v>
      </c>
      <c r="M24" s="296">
        <f t="shared" si="3"/>
        <v>0</v>
      </c>
      <c r="N24" s="247">
        <v>17</v>
      </c>
      <c r="O24" s="245"/>
      <c r="P24" s="246"/>
      <c r="Q24" s="294"/>
      <c r="R24" s="295">
        <f t="shared" si="4"/>
        <v>17</v>
      </c>
      <c r="S24" s="248">
        <f t="shared" si="5"/>
        <v>3.88100828595269E-06</v>
      </c>
      <c r="T24" s="251">
        <v>10</v>
      </c>
      <c r="U24" s="245"/>
      <c r="V24" s="246">
        <v>4</v>
      </c>
      <c r="W24" s="294">
        <v>7</v>
      </c>
      <c r="X24" s="295">
        <f t="shared" si="6"/>
        <v>21</v>
      </c>
      <c r="Y24" s="244">
        <f t="shared" si="7"/>
        <v>-0.19047619047619047</v>
      </c>
    </row>
    <row r="25" spans="1:25" s="284" customFormat="1" ht="19.5" customHeight="1">
      <c r="A25" s="293" t="s">
        <v>59</v>
      </c>
      <c r="B25" s="290">
        <f>SUM(B26:B30)</f>
        <v>43287</v>
      </c>
      <c r="C25" s="289">
        <f>SUM(C26:C30)</f>
        <v>49030</v>
      </c>
      <c r="D25" s="288">
        <f>SUM(D26:D30)</f>
        <v>3</v>
      </c>
      <c r="E25" s="287">
        <f>SUM(E26:E30)</f>
        <v>39</v>
      </c>
      <c r="F25" s="286">
        <f t="shared" si="0"/>
        <v>92359</v>
      </c>
      <c r="G25" s="291">
        <f t="shared" si="1"/>
        <v>0.12502487393820433</v>
      </c>
      <c r="H25" s="290">
        <f>SUM(H26:H30)</f>
        <v>45837</v>
      </c>
      <c r="I25" s="289">
        <f>SUM(I26:I30)</f>
        <v>52688</v>
      </c>
      <c r="J25" s="288">
        <f>SUM(J26:J30)</f>
        <v>11</v>
      </c>
      <c r="K25" s="287">
        <f>SUM(K26:K30)</f>
        <v>0</v>
      </c>
      <c r="L25" s="286">
        <f t="shared" si="2"/>
        <v>98536</v>
      </c>
      <c r="M25" s="292">
        <f t="shared" si="3"/>
        <v>-0.06268774864009097</v>
      </c>
      <c r="N25" s="290">
        <f>SUM(N26:N30)</f>
        <v>304469</v>
      </c>
      <c r="O25" s="289">
        <f>SUM(O26:O30)</f>
        <v>277601</v>
      </c>
      <c r="P25" s="288">
        <f>SUM(P26:P30)</f>
        <v>160</v>
      </c>
      <c r="Q25" s="287">
        <f>SUM(Q26:Q30)</f>
        <v>270</v>
      </c>
      <c r="R25" s="286">
        <f t="shared" si="4"/>
        <v>582500</v>
      </c>
      <c r="S25" s="291">
        <f t="shared" si="5"/>
        <v>0.13298160744514367</v>
      </c>
      <c r="T25" s="290">
        <f>SUM(T26:T30)</f>
        <v>308461</v>
      </c>
      <c r="U25" s="289">
        <f>SUM(U26:U30)</f>
        <v>272021</v>
      </c>
      <c r="V25" s="288">
        <f>SUM(V26:V30)</f>
        <v>153</v>
      </c>
      <c r="W25" s="287">
        <f>SUM(W26:W30)</f>
        <v>23</v>
      </c>
      <c r="X25" s="286">
        <f t="shared" si="6"/>
        <v>580658</v>
      </c>
      <c r="Y25" s="285">
        <f t="shared" si="7"/>
        <v>0.0031722631910693355</v>
      </c>
    </row>
    <row r="26" spans="1:25" ht="19.5" customHeight="1">
      <c r="A26" s="250" t="s">
        <v>224</v>
      </c>
      <c r="B26" s="247">
        <v>28490</v>
      </c>
      <c r="C26" s="245">
        <v>33615</v>
      </c>
      <c r="D26" s="246">
        <v>3</v>
      </c>
      <c r="E26" s="294">
        <v>39</v>
      </c>
      <c r="F26" s="295">
        <f t="shared" si="0"/>
        <v>62147</v>
      </c>
      <c r="G26" s="248">
        <f t="shared" si="1"/>
        <v>0.08412738163728045</v>
      </c>
      <c r="H26" s="247">
        <v>30634</v>
      </c>
      <c r="I26" s="245">
        <v>36804</v>
      </c>
      <c r="J26" s="246">
        <v>11</v>
      </c>
      <c r="K26" s="294"/>
      <c r="L26" s="295">
        <f t="shared" si="2"/>
        <v>67449</v>
      </c>
      <c r="M26" s="296">
        <f t="shared" si="3"/>
        <v>-0.07860754051209062</v>
      </c>
      <c r="N26" s="247">
        <v>206172</v>
      </c>
      <c r="O26" s="245">
        <v>193714</v>
      </c>
      <c r="P26" s="246">
        <v>146</v>
      </c>
      <c r="Q26" s="294">
        <v>39</v>
      </c>
      <c r="R26" s="295">
        <f t="shared" si="4"/>
        <v>400071</v>
      </c>
      <c r="S26" s="248">
        <f t="shared" si="5"/>
        <v>0.09133405093937523</v>
      </c>
      <c r="T26" s="247">
        <v>211003</v>
      </c>
      <c r="U26" s="245">
        <v>190142</v>
      </c>
      <c r="V26" s="246">
        <v>147</v>
      </c>
      <c r="W26" s="294">
        <v>17</v>
      </c>
      <c r="X26" s="281">
        <f t="shared" si="6"/>
        <v>401309</v>
      </c>
      <c r="Y26" s="244">
        <f t="shared" si="7"/>
        <v>-0.00308490464953437</v>
      </c>
    </row>
    <row r="27" spans="1:25" ht="19.5" customHeight="1">
      <c r="A27" s="250" t="s">
        <v>225</v>
      </c>
      <c r="B27" s="247">
        <v>7797</v>
      </c>
      <c r="C27" s="245">
        <v>8330</v>
      </c>
      <c r="D27" s="246">
        <v>0</v>
      </c>
      <c r="E27" s="294">
        <v>0</v>
      </c>
      <c r="F27" s="295">
        <f t="shared" si="0"/>
        <v>16127</v>
      </c>
      <c r="G27" s="248">
        <f t="shared" si="1"/>
        <v>0.021830857220210498</v>
      </c>
      <c r="H27" s="247">
        <v>7768</v>
      </c>
      <c r="I27" s="245">
        <v>8476</v>
      </c>
      <c r="J27" s="246"/>
      <c r="K27" s="294"/>
      <c r="L27" s="295">
        <f t="shared" si="2"/>
        <v>16244</v>
      </c>
      <c r="M27" s="296">
        <f t="shared" si="3"/>
        <v>-0.0072026594434868585</v>
      </c>
      <c r="N27" s="247">
        <v>50201</v>
      </c>
      <c r="O27" s="245">
        <v>46752</v>
      </c>
      <c r="P27" s="246"/>
      <c r="Q27" s="294"/>
      <c r="R27" s="295">
        <f t="shared" si="4"/>
        <v>96953</v>
      </c>
      <c r="S27" s="248">
        <f t="shared" si="5"/>
        <v>0.022133846843998307</v>
      </c>
      <c r="T27" s="247">
        <v>49924</v>
      </c>
      <c r="U27" s="245">
        <v>45265</v>
      </c>
      <c r="V27" s="246"/>
      <c r="W27" s="294"/>
      <c r="X27" s="281">
        <f t="shared" si="6"/>
        <v>95189</v>
      </c>
      <c r="Y27" s="244">
        <f t="shared" si="7"/>
        <v>0.018531553015579627</v>
      </c>
    </row>
    <row r="28" spans="1:25" ht="19.5" customHeight="1">
      <c r="A28" s="250" t="s">
        <v>226</v>
      </c>
      <c r="B28" s="247">
        <v>5983</v>
      </c>
      <c r="C28" s="245">
        <v>7085</v>
      </c>
      <c r="D28" s="246">
        <v>0</v>
      </c>
      <c r="E28" s="294">
        <v>0</v>
      </c>
      <c r="F28" s="229">
        <f>SUM(B28:E28)</f>
        <v>13068</v>
      </c>
      <c r="G28" s="248">
        <f>F28/$F$9</f>
        <v>0.01768993874581204</v>
      </c>
      <c r="H28" s="247">
        <v>6489</v>
      </c>
      <c r="I28" s="245">
        <v>7408</v>
      </c>
      <c r="J28" s="246">
        <v>0</v>
      </c>
      <c r="K28" s="294">
        <v>0</v>
      </c>
      <c r="L28" s="295">
        <f>SUM(H28:K28)</f>
        <v>13897</v>
      </c>
      <c r="M28" s="296" t="s">
        <v>50</v>
      </c>
      <c r="N28" s="247">
        <v>41472</v>
      </c>
      <c r="O28" s="245">
        <v>37135</v>
      </c>
      <c r="P28" s="246"/>
      <c r="Q28" s="294">
        <v>0</v>
      </c>
      <c r="R28" s="295">
        <f>SUM(N28:Q28)</f>
        <v>78607</v>
      </c>
      <c r="S28" s="248">
        <f>R28/$R$9</f>
        <v>0.017945554019640184</v>
      </c>
      <c r="T28" s="247">
        <v>41419</v>
      </c>
      <c r="U28" s="245">
        <v>36614</v>
      </c>
      <c r="V28" s="246">
        <v>0</v>
      </c>
      <c r="W28" s="294">
        <v>0</v>
      </c>
      <c r="X28" s="281">
        <f>SUM(T28:W28)</f>
        <v>78033</v>
      </c>
      <c r="Y28" s="244">
        <f>IF(ISERROR(R28/X28-1),"         /0",IF(R28/X28&gt;5,"  *  ",(R28/X28-1)))</f>
        <v>0.007355862263401347</v>
      </c>
    </row>
    <row r="29" spans="1:25" ht="19.5" customHeight="1">
      <c r="A29" s="250" t="s">
        <v>227</v>
      </c>
      <c r="B29" s="247">
        <v>588</v>
      </c>
      <c r="C29" s="245">
        <v>0</v>
      </c>
      <c r="D29" s="246">
        <v>0</v>
      </c>
      <c r="E29" s="294">
        <v>0</v>
      </c>
      <c r="F29" s="295">
        <f>SUM(B29:E29)</f>
        <v>588</v>
      </c>
      <c r="G29" s="248">
        <f>F29/$F$9</f>
        <v>0.0007959660225388338</v>
      </c>
      <c r="H29" s="247">
        <v>476</v>
      </c>
      <c r="I29" s="245"/>
      <c r="J29" s="246"/>
      <c r="K29" s="294"/>
      <c r="L29" s="295">
        <f>SUM(H29:K29)</f>
        <v>476</v>
      </c>
      <c r="M29" s="296">
        <f>IF(ISERROR(F29/L29-1),"         /0",(F29/L29-1))</f>
        <v>0.23529411764705888</v>
      </c>
      <c r="N29" s="247">
        <v>4212</v>
      </c>
      <c r="O29" s="245">
        <v>0</v>
      </c>
      <c r="P29" s="246"/>
      <c r="Q29" s="294"/>
      <c r="R29" s="295">
        <f>SUM(N29:Q29)</f>
        <v>4212</v>
      </c>
      <c r="S29" s="248">
        <f>R29/$R$9</f>
        <v>0.0009615768764960431</v>
      </c>
      <c r="T29" s="247">
        <v>3237</v>
      </c>
      <c r="U29" s="245"/>
      <c r="V29" s="246"/>
      <c r="W29" s="294"/>
      <c r="X29" s="281">
        <f>SUM(T29:W29)</f>
        <v>3237</v>
      </c>
      <c r="Y29" s="244">
        <f>IF(ISERROR(R29/X29-1),"         /0",IF(R29/X29&gt;5,"  *  ",(R29/X29-1)))</f>
        <v>0.3012048192771084</v>
      </c>
    </row>
    <row r="30" spans="1:25" ht="19.5" customHeight="1" thickBot="1">
      <c r="A30" s="250" t="s">
        <v>56</v>
      </c>
      <c r="B30" s="247">
        <v>429</v>
      </c>
      <c r="C30" s="245">
        <v>0</v>
      </c>
      <c r="D30" s="246">
        <v>0</v>
      </c>
      <c r="E30" s="294">
        <v>0</v>
      </c>
      <c r="F30" s="295">
        <f t="shared" si="0"/>
        <v>429</v>
      </c>
      <c r="G30" s="248">
        <f t="shared" si="1"/>
        <v>0.0005807303123625165</v>
      </c>
      <c r="H30" s="247">
        <v>470</v>
      </c>
      <c r="I30" s="245">
        <v>0</v>
      </c>
      <c r="J30" s="246"/>
      <c r="K30" s="294"/>
      <c r="L30" s="295">
        <f t="shared" si="2"/>
        <v>470</v>
      </c>
      <c r="M30" s="296">
        <f t="shared" si="3"/>
        <v>-0.08723404255319145</v>
      </c>
      <c r="N30" s="247">
        <v>2412</v>
      </c>
      <c r="O30" s="245">
        <v>0</v>
      </c>
      <c r="P30" s="246">
        <v>14</v>
      </c>
      <c r="Q30" s="294">
        <v>231</v>
      </c>
      <c r="R30" s="295">
        <f t="shared" si="4"/>
        <v>2657</v>
      </c>
      <c r="S30" s="248">
        <f t="shared" si="5"/>
        <v>0.0006065787656338999</v>
      </c>
      <c r="T30" s="247">
        <v>2878</v>
      </c>
      <c r="U30" s="245">
        <v>0</v>
      </c>
      <c r="V30" s="246">
        <v>6</v>
      </c>
      <c r="W30" s="294">
        <v>6</v>
      </c>
      <c r="X30" s="281">
        <f t="shared" si="6"/>
        <v>2890</v>
      </c>
      <c r="Y30" s="244">
        <f t="shared" si="7"/>
        <v>-0.08062283737024223</v>
      </c>
    </row>
    <row r="31" spans="1:25" s="284" customFormat="1" ht="19.5" customHeight="1">
      <c r="A31" s="293" t="s">
        <v>58</v>
      </c>
      <c r="B31" s="290">
        <f>SUM(B32:B39)</f>
        <v>83178</v>
      </c>
      <c r="C31" s="289">
        <f>SUM(C32:C39)</f>
        <v>95294</v>
      </c>
      <c r="D31" s="288">
        <f>SUM(D32:D39)</f>
        <v>1715</v>
      </c>
      <c r="E31" s="287">
        <f>SUM(E32:E39)</f>
        <v>2000</v>
      </c>
      <c r="F31" s="286">
        <f t="shared" si="0"/>
        <v>182187</v>
      </c>
      <c r="G31" s="291">
        <f t="shared" si="1"/>
        <v>0.24662357440184102</v>
      </c>
      <c r="H31" s="290">
        <f>SUM(H32:H39)</f>
        <v>73824</v>
      </c>
      <c r="I31" s="289">
        <f>SUM(I32:I39)</f>
        <v>78782</v>
      </c>
      <c r="J31" s="288">
        <f>SUM(J32:J39)</f>
        <v>1659</v>
      </c>
      <c r="K31" s="287">
        <f>SUM(K32:K39)</f>
        <v>1787</v>
      </c>
      <c r="L31" s="286">
        <f t="shared" si="2"/>
        <v>156052</v>
      </c>
      <c r="M31" s="292">
        <f t="shared" si="3"/>
        <v>0.1674762258734268</v>
      </c>
      <c r="N31" s="290">
        <f>SUM(N32:N39)</f>
        <v>555995</v>
      </c>
      <c r="O31" s="289">
        <f>SUM(O32:O39)</f>
        <v>534405</v>
      </c>
      <c r="P31" s="288">
        <f>SUM(P32:P39)</f>
        <v>9033</v>
      </c>
      <c r="Q31" s="287">
        <f>SUM(Q32:Q39)</f>
        <v>8405</v>
      </c>
      <c r="R31" s="286">
        <f t="shared" si="4"/>
        <v>1107838</v>
      </c>
      <c r="S31" s="291">
        <f t="shared" si="5"/>
        <v>0.2529134386760739</v>
      </c>
      <c r="T31" s="290">
        <f>SUM(T32:T39)</f>
        <v>438693</v>
      </c>
      <c r="U31" s="289">
        <f>SUM(U32:U39)</f>
        <v>395815</v>
      </c>
      <c r="V31" s="288">
        <f>SUM(V32:V39)</f>
        <v>10391</v>
      </c>
      <c r="W31" s="287">
        <f>SUM(W32:W39)</f>
        <v>9959</v>
      </c>
      <c r="X31" s="286">
        <f t="shared" si="6"/>
        <v>854858</v>
      </c>
      <c r="Y31" s="285">
        <f t="shared" si="7"/>
        <v>0.29593218990756354</v>
      </c>
    </row>
    <row r="32" spans="1:25" s="220" customFormat="1" ht="19.5" customHeight="1">
      <c r="A32" s="235" t="s">
        <v>228</v>
      </c>
      <c r="B32" s="233">
        <v>56353</v>
      </c>
      <c r="C32" s="230">
        <v>64289</v>
      </c>
      <c r="D32" s="229">
        <v>734</v>
      </c>
      <c r="E32" s="282">
        <v>780</v>
      </c>
      <c r="F32" s="281">
        <f t="shared" si="0"/>
        <v>122156</v>
      </c>
      <c r="G32" s="232">
        <f t="shared" si="1"/>
        <v>0.16536058749873092</v>
      </c>
      <c r="H32" s="233">
        <v>47154</v>
      </c>
      <c r="I32" s="230">
        <v>49677</v>
      </c>
      <c r="J32" s="229">
        <v>15</v>
      </c>
      <c r="K32" s="282">
        <v>5</v>
      </c>
      <c r="L32" s="281">
        <f t="shared" si="2"/>
        <v>96851</v>
      </c>
      <c r="M32" s="283">
        <f t="shared" si="3"/>
        <v>0.2612776326522184</v>
      </c>
      <c r="N32" s="233">
        <v>372175</v>
      </c>
      <c r="O32" s="230">
        <v>356674</v>
      </c>
      <c r="P32" s="229">
        <v>1160</v>
      </c>
      <c r="Q32" s="282">
        <v>995</v>
      </c>
      <c r="R32" s="281">
        <f t="shared" si="4"/>
        <v>731004</v>
      </c>
      <c r="S32" s="232">
        <f t="shared" si="5"/>
        <v>0.16688426947438592</v>
      </c>
      <c r="T32" s="231">
        <v>279549</v>
      </c>
      <c r="U32" s="230">
        <v>244006</v>
      </c>
      <c r="V32" s="229">
        <v>893</v>
      </c>
      <c r="W32" s="282">
        <v>622</v>
      </c>
      <c r="X32" s="281">
        <f t="shared" si="6"/>
        <v>525070</v>
      </c>
      <c r="Y32" s="228">
        <f t="shared" si="7"/>
        <v>0.39220294436932224</v>
      </c>
    </row>
    <row r="33" spans="1:25" s="220" customFormat="1" ht="19.5" customHeight="1">
      <c r="A33" s="235" t="s">
        <v>229</v>
      </c>
      <c r="B33" s="233">
        <v>15527</v>
      </c>
      <c r="C33" s="230">
        <v>19336</v>
      </c>
      <c r="D33" s="229">
        <v>0</v>
      </c>
      <c r="E33" s="282">
        <v>101</v>
      </c>
      <c r="F33" s="281">
        <f t="shared" si="0"/>
        <v>34964</v>
      </c>
      <c r="G33" s="232">
        <f t="shared" si="1"/>
        <v>0.047330197299400995</v>
      </c>
      <c r="H33" s="233">
        <v>14795</v>
      </c>
      <c r="I33" s="230">
        <v>17288</v>
      </c>
      <c r="J33" s="229">
        <v>11</v>
      </c>
      <c r="K33" s="282"/>
      <c r="L33" s="281">
        <f t="shared" si="2"/>
        <v>32094</v>
      </c>
      <c r="M33" s="283">
        <f t="shared" si="3"/>
        <v>0.08942481460709173</v>
      </c>
      <c r="N33" s="233">
        <v>98104</v>
      </c>
      <c r="O33" s="230">
        <v>96642</v>
      </c>
      <c r="P33" s="229">
        <v>1284</v>
      </c>
      <c r="Q33" s="282">
        <v>1302</v>
      </c>
      <c r="R33" s="281">
        <f t="shared" si="4"/>
        <v>197332</v>
      </c>
      <c r="S33" s="232">
        <f t="shared" si="5"/>
        <v>0.045049831004918606</v>
      </c>
      <c r="T33" s="231">
        <v>88420</v>
      </c>
      <c r="U33" s="230">
        <v>86082</v>
      </c>
      <c r="V33" s="229">
        <v>1811</v>
      </c>
      <c r="W33" s="282">
        <v>1686</v>
      </c>
      <c r="X33" s="281">
        <f t="shared" si="6"/>
        <v>177999</v>
      </c>
      <c r="Y33" s="228">
        <f t="shared" si="7"/>
        <v>0.10861296973578494</v>
      </c>
    </row>
    <row r="34" spans="1:25" s="220" customFormat="1" ht="19.5" customHeight="1">
      <c r="A34" s="235" t="s">
        <v>231</v>
      </c>
      <c r="B34" s="233">
        <v>4135</v>
      </c>
      <c r="C34" s="230">
        <v>4197</v>
      </c>
      <c r="D34" s="229">
        <v>0</v>
      </c>
      <c r="E34" s="282">
        <v>2</v>
      </c>
      <c r="F34" s="281">
        <f t="shared" si="0"/>
        <v>8334</v>
      </c>
      <c r="G34" s="232">
        <f t="shared" si="1"/>
        <v>0.011281600054147349</v>
      </c>
      <c r="H34" s="233">
        <v>3289</v>
      </c>
      <c r="I34" s="230">
        <v>3629</v>
      </c>
      <c r="J34" s="229"/>
      <c r="K34" s="282"/>
      <c r="L34" s="281">
        <f t="shared" si="2"/>
        <v>6918</v>
      </c>
      <c r="M34" s="283">
        <f t="shared" si="3"/>
        <v>0.204683434518647</v>
      </c>
      <c r="N34" s="233">
        <v>32465</v>
      </c>
      <c r="O34" s="230">
        <v>29246</v>
      </c>
      <c r="P34" s="229">
        <v>33</v>
      </c>
      <c r="Q34" s="282">
        <v>6</v>
      </c>
      <c r="R34" s="281">
        <f t="shared" si="4"/>
        <v>61750</v>
      </c>
      <c r="S34" s="232">
        <f t="shared" si="5"/>
        <v>0.014097191862210508</v>
      </c>
      <c r="T34" s="231">
        <v>20753</v>
      </c>
      <c r="U34" s="230">
        <v>19677</v>
      </c>
      <c r="V34" s="229">
        <v>17</v>
      </c>
      <c r="W34" s="282">
        <v>14</v>
      </c>
      <c r="X34" s="281">
        <f t="shared" si="6"/>
        <v>40461</v>
      </c>
      <c r="Y34" s="228">
        <f t="shared" si="7"/>
        <v>0.5261609945379502</v>
      </c>
    </row>
    <row r="35" spans="1:25" s="220" customFormat="1" ht="19.5" customHeight="1">
      <c r="A35" s="235" t="s">
        <v>230</v>
      </c>
      <c r="B35" s="233">
        <v>3443</v>
      </c>
      <c r="C35" s="230">
        <v>3731</v>
      </c>
      <c r="D35" s="229">
        <v>646</v>
      </c>
      <c r="E35" s="282">
        <v>478</v>
      </c>
      <c r="F35" s="281">
        <f>SUM(B35:E35)</f>
        <v>8298</v>
      </c>
      <c r="G35" s="232">
        <f>F35/$F$9</f>
        <v>0.011232867440522522</v>
      </c>
      <c r="H35" s="233">
        <v>4749</v>
      </c>
      <c r="I35" s="230">
        <v>5318</v>
      </c>
      <c r="J35" s="229">
        <v>646</v>
      </c>
      <c r="K35" s="282">
        <v>641</v>
      </c>
      <c r="L35" s="281">
        <f>SUM(H35:K35)</f>
        <v>11354</v>
      </c>
      <c r="M35" s="283">
        <f>IF(ISERROR(F35/L35-1),"         /0",(F35/L35-1))</f>
        <v>-0.26915624449533204</v>
      </c>
      <c r="N35" s="233">
        <v>33651</v>
      </c>
      <c r="O35" s="230">
        <v>33646</v>
      </c>
      <c r="P35" s="229">
        <v>3498</v>
      </c>
      <c r="Q35" s="282">
        <v>2928</v>
      </c>
      <c r="R35" s="281">
        <f>SUM(N35:Q35)</f>
        <v>73723</v>
      </c>
      <c r="S35" s="232">
        <f>R35/$R$9</f>
        <v>0.016830563168546482</v>
      </c>
      <c r="T35" s="231">
        <v>28272</v>
      </c>
      <c r="U35" s="230">
        <v>27201</v>
      </c>
      <c r="V35" s="229">
        <v>3128</v>
      </c>
      <c r="W35" s="282">
        <v>2995</v>
      </c>
      <c r="X35" s="281">
        <f>SUM(T35:W35)</f>
        <v>61596</v>
      </c>
      <c r="Y35" s="228">
        <f>IF(ISERROR(R35/X35-1),"         /0",IF(R35/X35&gt;5,"  *  ",(R35/X35-1)))</f>
        <v>0.19687966751087727</v>
      </c>
    </row>
    <row r="36" spans="1:25" s="220" customFormat="1" ht="19.5" customHeight="1">
      <c r="A36" s="235" t="s">
        <v>353</v>
      </c>
      <c r="B36" s="233">
        <v>2580</v>
      </c>
      <c r="C36" s="230">
        <v>2837</v>
      </c>
      <c r="D36" s="229">
        <v>309</v>
      </c>
      <c r="E36" s="282">
        <v>613</v>
      </c>
      <c r="F36" s="281">
        <f>SUM(B36:E36)</f>
        <v>6339</v>
      </c>
      <c r="G36" s="232">
        <f>F36/$F$9</f>
        <v>0.008581001049104876</v>
      </c>
      <c r="H36" s="233">
        <v>2972</v>
      </c>
      <c r="I36" s="230">
        <v>2356</v>
      </c>
      <c r="J36" s="229">
        <v>937</v>
      </c>
      <c r="K36" s="282">
        <v>1078</v>
      </c>
      <c r="L36" s="281">
        <f>SUM(H36:K36)</f>
        <v>7343</v>
      </c>
      <c r="M36" s="283">
        <f>IF(ISERROR(F36/L36-1),"         /0",(F36/L36-1))</f>
        <v>-0.13672885741522534</v>
      </c>
      <c r="N36" s="233">
        <v>15822</v>
      </c>
      <c r="O36" s="230">
        <v>15692</v>
      </c>
      <c r="P36" s="229">
        <v>2306</v>
      </c>
      <c r="Q36" s="282">
        <v>2539</v>
      </c>
      <c r="R36" s="281">
        <f>SUM(N36:Q36)</f>
        <v>36359</v>
      </c>
      <c r="S36" s="232">
        <f>R36/$R$9</f>
        <v>0.008300563545232582</v>
      </c>
      <c r="T36" s="231">
        <v>13043</v>
      </c>
      <c r="U36" s="230">
        <v>11889</v>
      </c>
      <c r="V36" s="229">
        <v>4401</v>
      </c>
      <c r="W36" s="282">
        <v>4507</v>
      </c>
      <c r="X36" s="281">
        <f>SUM(T36:W36)</f>
        <v>33840</v>
      </c>
      <c r="Y36" s="228">
        <f>IF(ISERROR(R36/X36-1),"         /0",IF(R36/X36&gt;5,"  *  ",(R36/X36-1)))</f>
        <v>0.07443853427895974</v>
      </c>
    </row>
    <row r="37" spans="1:25" s="220" customFormat="1" ht="19.5" customHeight="1">
      <c r="A37" s="235" t="s">
        <v>354</v>
      </c>
      <c r="B37" s="233">
        <v>534</v>
      </c>
      <c r="C37" s="230">
        <v>441</v>
      </c>
      <c r="D37" s="229">
        <v>26</v>
      </c>
      <c r="E37" s="282">
        <v>26</v>
      </c>
      <c r="F37" s="281">
        <f t="shared" si="0"/>
        <v>1027</v>
      </c>
      <c r="G37" s="232">
        <f t="shared" si="1"/>
        <v>0.0013902331720193576</v>
      </c>
      <c r="H37" s="233">
        <v>139</v>
      </c>
      <c r="I37" s="230">
        <v>108</v>
      </c>
      <c r="J37" s="229">
        <v>50</v>
      </c>
      <c r="K37" s="282">
        <v>56</v>
      </c>
      <c r="L37" s="281">
        <f t="shared" si="2"/>
        <v>353</v>
      </c>
      <c r="M37" s="283">
        <f t="shared" si="3"/>
        <v>1.9093484419263458</v>
      </c>
      <c r="N37" s="233">
        <v>1553</v>
      </c>
      <c r="O37" s="230">
        <v>1461</v>
      </c>
      <c r="P37" s="229">
        <v>115</v>
      </c>
      <c r="Q37" s="282">
        <v>118</v>
      </c>
      <c r="R37" s="281">
        <f t="shared" si="4"/>
        <v>3247</v>
      </c>
      <c r="S37" s="232">
        <f t="shared" si="5"/>
        <v>0.0007412725826169639</v>
      </c>
      <c r="T37" s="231">
        <v>1842</v>
      </c>
      <c r="U37" s="230">
        <v>1392</v>
      </c>
      <c r="V37" s="229">
        <v>121</v>
      </c>
      <c r="W37" s="282">
        <v>122</v>
      </c>
      <c r="X37" s="281">
        <f t="shared" si="6"/>
        <v>3477</v>
      </c>
      <c r="Y37" s="228">
        <f t="shared" si="7"/>
        <v>-0.06614897900488925</v>
      </c>
    </row>
    <row r="38" spans="1:25" s="220" customFormat="1" ht="19.5" customHeight="1">
      <c r="A38" s="235" t="s">
        <v>355</v>
      </c>
      <c r="B38" s="233">
        <v>431</v>
      </c>
      <c r="C38" s="230">
        <v>375</v>
      </c>
      <c r="D38" s="229">
        <v>0</v>
      </c>
      <c r="E38" s="282">
        <v>0</v>
      </c>
      <c r="F38" s="281">
        <f t="shared" si="0"/>
        <v>806</v>
      </c>
      <c r="G38" s="232">
        <f t="shared" si="1"/>
        <v>0.0010910690717113947</v>
      </c>
      <c r="H38" s="233">
        <v>535</v>
      </c>
      <c r="I38" s="230">
        <v>335</v>
      </c>
      <c r="J38" s="229"/>
      <c r="K38" s="282"/>
      <c r="L38" s="281">
        <f t="shared" si="2"/>
        <v>870</v>
      </c>
      <c r="M38" s="283">
        <f t="shared" si="3"/>
        <v>-0.0735632183908046</v>
      </c>
      <c r="N38" s="233">
        <v>1342</v>
      </c>
      <c r="O38" s="230">
        <v>721</v>
      </c>
      <c r="P38" s="229"/>
      <c r="Q38" s="282">
        <v>3</v>
      </c>
      <c r="R38" s="281">
        <f t="shared" si="4"/>
        <v>2066</v>
      </c>
      <c r="S38" s="232">
        <f t="shared" si="5"/>
        <v>0.0004716566540457799</v>
      </c>
      <c r="T38" s="231">
        <v>5150</v>
      </c>
      <c r="U38" s="230">
        <v>4573</v>
      </c>
      <c r="V38" s="229">
        <v>12</v>
      </c>
      <c r="W38" s="282">
        <v>6</v>
      </c>
      <c r="X38" s="281">
        <f t="shared" si="6"/>
        <v>9741</v>
      </c>
      <c r="Y38" s="228">
        <f t="shared" si="7"/>
        <v>-0.7879067857509496</v>
      </c>
    </row>
    <row r="39" spans="1:25" s="220" customFormat="1" ht="19.5" customHeight="1" thickBot="1">
      <c r="A39" s="250" t="s">
        <v>56</v>
      </c>
      <c r="B39" s="247">
        <v>175</v>
      </c>
      <c r="C39" s="245">
        <v>88</v>
      </c>
      <c r="D39" s="246">
        <v>0</v>
      </c>
      <c r="E39" s="294">
        <v>0</v>
      </c>
      <c r="F39" s="295">
        <f>SUM(B39:E39)</f>
        <v>263</v>
      </c>
      <c r="G39" s="248">
        <f>F39/$F$9</f>
        <v>0.000356018816203594</v>
      </c>
      <c r="H39" s="247">
        <v>191</v>
      </c>
      <c r="I39" s="245">
        <v>71</v>
      </c>
      <c r="J39" s="246"/>
      <c r="K39" s="294">
        <v>7</v>
      </c>
      <c r="L39" s="295">
        <f>SUM(H39:K39)</f>
        <v>269</v>
      </c>
      <c r="M39" s="296">
        <f>IF(ISERROR(F39/L39-1),"         /0",(F39/L39-1))</f>
        <v>-0.022304832713754608</v>
      </c>
      <c r="N39" s="247">
        <v>883</v>
      </c>
      <c r="O39" s="245">
        <v>323</v>
      </c>
      <c r="P39" s="246">
        <v>637</v>
      </c>
      <c r="Q39" s="294">
        <v>514</v>
      </c>
      <c r="R39" s="295">
        <f>SUM(N39:Q39)</f>
        <v>2357</v>
      </c>
      <c r="S39" s="248">
        <f>R39/$R$9</f>
        <v>0.0005380903841170877</v>
      </c>
      <c r="T39" s="295">
        <v>1664</v>
      </c>
      <c r="U39" s="245">
        <v>995</v>
      </c>
      <c r="V39" s="246">
        <v>8</v>
      </c>
      <c r="W39" s="294">
        <v>7</v>
      </c>
      <c r="X39" s="295">
        <f>SUM(T39:W39)</f>
        <v>2674</v>
      </c>
      <c r="Y39" s="244">
        <f>IF(ISERROR(R39/X39-1),"         /0",IF(R39/X39&gt;5,"  *  ",(R39/X39-1)))</f>
        <v>-0.11854899027673893</v>
      </c>
    </row>
    <row r="40" spans="1:25" s="284" customFormat="1" ht="19.5" customHeight="1">
      <c r="A40" s="293" t="s">
        <v>57</v>
      </c>
      <c r="B40" s="290">
        <f>SUM(B41:B43)</f>
        <v>7288</v>
      </c>
      <c r="C40" s="289">
        <f>SUM(C41:C43)</f>
        <v>8801</v>
      </c>
      <c r="D40" s="288">
        <f>SUM(D41:D43)</f>
        <v>0</v>
      </c>
      <c r="E40" s="287">
        <f>SUM(E41:E43)</f>
        <v>6</v>
      </c>
      <c r="F40" s="286">
        <f t="shared" si="0"/>
        <v>16095</v>
      </c>
      <c r="G40" s="291">
        <f t="shared" si="1"/>
        <v>0.021787539341432873</v>
      </c>
      <c r="H40" s="290">
        <f>SUM(H41:H43)</f>
        <v>6508</v>
      </c>
      <c r="I40" s="289">
        <f>SUM(I41:I43)</f>
        <v>8195</v>
      </c>
      <c r="J40" s="288">
        <f>SUM(J41:J43)</f>
        <v>7</v>
      </c>
      <c r="K40" s="287">
        <f>SUM(K41:K43)</f>
        <v>6</v>
      </c>
      <c r="L40" s="286">
        <f t="shared" si="2"/>
        <v>14716</v>
      </c>
      <c r="M40" s="292">
        <f t="shared" si="3"/>
        <v>0.09370752921989678</v>
      </c>
      <c r="N40" s="290">
        <f>SUM(N41:N43)</f>
        <v>41650</v>
      </c>
      <c r="O40" s="289">
        <f>SUM(O41:O43)</f>
        <v>41401</v>
      </c>
      <c r="P40" s="288">
        <f>SUM(P41:P43)</f>
        <v>476</v>
      </c>
      <c r="Q40" s="287">
        <f>SUM(Q41:Q43)</f>
        <v>433</v>
      </c>
      <c r="R40" s="286">
        <f t="shared" si="4"/>
        <v>83960</v>
      </c>
      <c r="S40" s="291">
        <f t="shared" si="5"/>
        <v>0.01916761504050517</v>
      </c>
      <c r="T40" s="290">
        <f>SUM(T41:T43)</f>
        <v>37937</v>
      </c>
      <c r="U40" s="289">
        <f>SUM(U41:U43)</f>
        <v>38702</v>
      </c>
      <c r="V40" s="288">
        <f>SUM(V41:V43)</f>
        <v>766</v>
      </c>
      <c r="W40" s="287">
        <f>SUM(W41:W43)</f>
        <v>930</v>
      </c>
      <c r="X40" s="286">
        <f t="shared" si="6"/>
        <v>78335</v>
      </c>
      <c r="Y40" s="285">
        <f t="shared" si="7"/>
        <v>0.07180698283015263</v>
      </c>
    </row>
    <row r="41" spans="1:25" ht="19.5" customHeight="1">
      <c r="A41" s="235" t="s">
        <v>232</v>
      </c>
      <c r="B41" s="233">
        <v>5477</v>
      </c>
      <c r="C41" s="230">
        <v>6660</v>
      </c>
      <c r="D41" s="229">
        <v>0</v>
      </c>
      <c r="E41" s="282">
        <v>3</v>
      </c>
      <c r="F41" s="281">
        <f t="shared" si="0"/>
        <v>12140</v>
      </c>
      <c r="G41" s="232">
        <f t="shared" si="1"/>
        <v>0.016433720261260956</v>
      </c>
      <c r="H41" s="233">
        <v>5203</v>
      </c>
      <c r="I41" s="230">
        <v>6826</v>
      </c>
      <c r="J41" s="229">
        <v>7</v>
      </c>
      <c r="K41" s="282">
        <v>6</v>
      </c>
      <c r="L41" s="281">
        <f t="shared" si="2"/>
        <v>12042</v>
      </c>
      <c r="M41" s="283">
        <f t="shared" si="3"/>
        <v>0.008138183026075385</v>
      </c>
      <c r="N41" s="233">
        <v>31219</v>
      </c>
      <c r="O41" s="230">
        <v>31979</v>
      </c>
      <c r="P41" s="229">
        <v>470</v>
      </c>
      <c r="Q41" s="282">
        <v>424</v>
      </c>
      <c r="R41" s="281">
        <f t="shared" si="4"/>
        <v>64092</v>
      </c>
      <c r="S41" s="232">
        <f t="shared" si="5"/>
        <v>0.014631857827251755</v>
      </c>
      <c r="T41" s="231">
        <v>28390</v>
      </c>
      <c r="U41" s="230">
        <v>29772</v>
      </c>
      <c r="V41" s="229">
        <v>763</v>
      </c>
      <c r="W41" s="282">
        <v>927</v>
      </c>
      <c r="X41" s="281">
        <f t="shared" si="6"/>
        <v>59852</v>
      </c>
      <c r="Y41" s="228">
        <f t="shared" si="7"/>
        <v>0.07084140880839396</v>
      </c>
    </row>
    <row r="42" spans="1:25" ht="19.5" customHeight="1">
      <c r="A42" s="235" t="s">
        <v>233</v>
      </c>
      <c r="B42" s="233">
        <v>1717</v>
      </c>
      <c r="C42" s="230">
        <v>2062</v>
      </c>
      <c r="D42" s="229">
        <v>0</v>
      </c>
      <c r="E42" s="282">
        <v>3</v>
      </c>
      <c r="F42" s="281">
        <f t="shared" si="0"/>
        <v>3782</v>
      </c>
      <c r="G42" s="232">
        <f t="shared" si="1"/>
        <v>0.00511963179803039</v>
      </c>
      <c r="H42" s="233">
        <v>1246</v>
      </c>
      <c r="I42" s="230">
        <v>1369</v>
      </c>
      <c r="J42" s="229">
        <v>0</v>
      </c>
      <c r="K42" s="282">
        <v>0</v>
      </c>
      <c r="L42" s="281">
        <f t="shared" si="2"/>
        <v>2615</v>
      </c>
      <c r="M42" s="283">
        <f t="shared" si="3"/>
        <v>0.44627151051625247</v>
      </c>
      <c r="N42" s="233">
        <v>9924</v>
      </c>
      <c r="O42" s="230">
        <v>9070</v>
      </c>
      <c r="P42" s="229">
        <v>0</v>
      </c>
      <c r="Q42" s="282">
        <v>3</v>
      </c>
      <c r="R42" s="281">
        <f t="shared" si="4"/>
        <v>18997</v>
      </c>
      <c r="S42" s="232">
        <f t="shared" si="5"/>
        <v>0.0043369126122496035</v>
      </c>
      <c r="T42" s="231">
        <v>8839</v>
      </c>
      <c r="U42" s="230">
        <v>8727</v>
      </c>
      <c r="V42" s="229">
        <v>3</v>
      </c>
      <c r="W42" s="282">
        <v>3</v>
      </c>
      <c r="X42" s="281">
        <f t="shared" si="6"/>
        <v>17572</v>
      </c>
      <c r="Y42" s="228">
        <f t="shared" si="7"/>
        <v>0.0810949237423173</v>
      </c>
    </row>
    <row r="43" spans="1:25" ht="19.5" customHeight="1" thickBot="1">
      <c r="A43" s="235" t="s">
        <v>56</v>
      </c>
      <c r="B43" s="233">
        <v>94</v>
      </c>
      <c r="C43" s="230">
        <v>79</v>
      </c>
      <c r="D43" s="229">
        <v>0</v>
      </c>
      <c r="E43" s="282">
        <v>0</v>
      </c>
      <c r="F43" s="281">
        <f t="shared" si="0"/>
        <v>173</v>
      </c>
      <c r="G43" s="232">
        <f t="shared" si="1"/>
        <v>0.00023418728214152763</v>
      </c>
      <c r="H43" s="233">
        <v>59</v>
      </c>
      <c r="I43" s="230">
        <v>0</v>
      </c>
      <c r="J43" s="229"/>
      <c r="K43" s="282"/>
      <c r="L43" s="281">
        <f t="shared" si="2"/>
        <v>59</v>
      </c>
      <c r="M43" s="283">
        <f t="shared" si="3"/>
        <v>1.9322033898305087</v>
      </c>
      <c r="N43" s="233">
        <v>507</v>
      </c>
      <c r="O43" s="230">
        <v>352</v>
      </c>
      <c r="P43" s="229">
        <v>6</v>
      </c>
      <c r="Q43" s="282">
        <v>6</v>
      </c>
      <c r="R43" s="281">
        <f t="shared" si="4"/>
        <v>871</v>
      </c>
      <c r="S43" s="232">
        <f t="shared" si="5"/>
        <v>0.00019884460100381138</v>
      </c>
      <c r="T43" s="231">
        <v>708</v>
      </c>
      <c r="U43" s="230">
        <v>203</v>
      </c>
      <c r="V43" s="229"/>
      <c r="W43" s="282"/>
      <c r="X43" s="281">
        <f t="shared" si="6"/>
        <v>911</v>
      </c>
      <c r="Y43" s="228">
        <f t="shared" si="7"/>
        <v>-0.04390779363336994</v>
      </c>
    </row>
    <row r="44" spans="1:25" s="220" customFormat="1" ht="19.5" customHeight="1" thickBot="1">
      <c r="A44" s="280" t="s">
        <v>56</v>
      </c>
      <c r="B44" s="277">
        <v>1063</v>
      </c>
      <c r="C44" s="276">
        <v>247</v>
      </c>
      <c r="D44" s="275">
        <v>14</v>
      </c>
      <c r="E44" s="274">
        <v>7</v>
      </c>
      <c r="F44" s="273">
        <f t="shared" si="0"/>
        <v>1331</v>
      </c>
      <c r="G44" s="278">
        <f t="shared" si="1"/>
        <v>0.0018017530204067819</v>
      </c>
      <c r="H44" s="277">
        <v>1181</v>
      </c>
      <c r="I44" s="276">
        <v>296</v>
      </c>
      <c r="J44" s="275">
        <v>12</v>
      </c>
      <c r="K44" s="274">
        <v>12</v>
      </c>
      <c r="L44" s="273">
        <f t="shared" si="2"/>
        <v>1501</v>
      </c>
      <c r="M44" s="279">
        <f t="shared" si="3"/>
        <v>-0.11325782811459029</v>
      </c>
      <c r="N44" s="277">
        <v>7043</v>
      </c>
      <c r="O44" s="276">
        <v>748</v>
      </c>
      <c r="P44" s="275">
        <v>5054</v>
      </c>
      <c r="Q44" s="274">
        <v>4288</v>
      </c>
      <c r="R44" s="273">
        <f t="shared" si="4"/>
        <v>17133</v>
      </c>
      <c r="S44" s="278">
        <f t="shared" si="5"/>
        <v>0.003911371468425144</v>
      </c>
      <c r="T44" s="277">
        <v>6932</v>
      </c>
      <c r="U44" s="276">
        <v>1629</v>
      </c>
      <c r="V44" s="275">
        <v>1856</v>
      </c>
      <c r="W44" s="274">
        <v>1872</v>
      </c>
      <c r="X44" s="273">
        <f t="shared" si="6"/>
        <v>12289</v>
      </c>
      <c r="Y44" s="272">
        <f t="shared" si="7"/>
        <v>0.3941736512328098</v>
      </c>
    </row>
    <row r="45" ht="15" thickTop="1">
      <c r="A45" s="94" t="s">
        <v>43</v>
      </c>
    </row>
    <row r="46" ht="14.25">
      <c r="A46" s="94" t="s">
        <v>55</v>
      </c>
    </row>
  </sheetData>
  <sheetProtection/>
  <mergeCells count="26">
    <mergeCell ref="N7:O7"/>
    <mergeCell ref="N6:R6"/>
    <mergeCell ref="B7:C7"/>
    <mergeCell ref="M6:M8"/>
    <mergeCell ref="S6:S8"/>
    <mergeCell ref="B5:M5"/>
    <mergeCell ref="X1:Y1"/>
    <mergeCell ref="A3:Y3"/>
    <mergeCell ref="A5:A8"/>
    <mergeCell ref="G6:G8"/>
    <mergeCell ref="B6:F6"/>
    <mergeCell ref="Y6:Y8"/>
    <mergeCell ref="F7:F8"/>
    <mergeCell ref="H7:I7"/>
    <mergeCell ref="V7:W7"/>
    <mergeCell ref="H6:L6"/>
    <mergeCell ref="A4:Y4"/>
    <mergeCell ref="T7:U7"/>
    <mergeCell ref="L7:L8"/>
    <mergeCell ref="T6:X6"/>
    <mergeCell ref="J7:K7"/>
    <mergeCell ref="D7:E7"/>
    <mergeCell ref="R7:R8"/>
    <mergeCell ref="X7:X8"/>
    <mergeCell ref="N5:Y5"/>
    <mergeCell ref="P7:Q7"/>
  </mergeCells>
  <conditionalFormatting sqref="Y45:Y65536 M45:M65536 Y3 M3">
    <cfRule type="cellIs" priority="2" dxfId="84" operator="lessThan" stopIfTrue="1">
      <formula>0</formula>
    </cfRule>
  </conditionalFormatting>
  <conditionalFormatting sqref="M9:M44 Y9:Y44">
    <cfRule type="cellIs" priority="3" dxfId="85" operator="lessThan" stopIfTrue="1">
      <formula>0</formula>
    </cfRule>
    <cfRule type="cellIs" priority="4" dxfId="86" operator="greaterThanOrEqual" stopIfTrue="1">
      <formula>0</formula>
    </cfRule>
  </conditionalFormatting>
  <conditionalFormatting sqref="M5:M8 Y5:Y8">
    <cfRule type="cellIs" priority="1" dxfId="84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Y67"/>
  <sheetViews>
    <sheetView showGridLines="0" zoomScale="80" zoomScaleNormal="80" zoomScalePageLayoutView="0" workbookViewId="0" topLeftCell="A4">
      <selection activeCell="T65" sqref="T65:W65"/>
    </sheetView>
  </sheetViews>
  <sheetFormatPr defaultColWidth="8.00390625" defaultRowHeight="15"/>
  <cols>
    <col min="1" max="1" width="25.8515625" style="128" customWidth="1"/>
    <col min="2" max="2" width="10.57421875" style="128" bestFit="1" customWidth="1"/>
    <col min="3" max="3" width="10.7109375" style="128" bestFit="1" customWidth="1"/>
    <col min="4" max="4" width="8.57421875" style="128" bestFit="1" customWidth="1"/>
    <col min="5" max="5" width="10.7109375" style="128" bestFit="1" customWidth="1"/>
    <col min="6" max="6" width="10.57421875" style="128" bestFit="1" customWidth="1"/>
    <col min="7" max="7" width="9.7109375" style="128" customWidth="1"/>
    <col min="8" max="8" width="10.57421875" style="128" bestFit="1" customWidth="1"/>
    <col min="9" max="9" width="10.7109375" style="128" bestFit="1" customWidth="1"/>
    <col min="10" max="10" width="8.57421875" style="128" customWidth="1"/>
    <col min="11" max="11" width="10.7109375" style="128" bestFit="1" customWidth="1"/>
    <col min="12" max="12" width="10.57421875" style="128" bestFit="1" customWidth="1"/>
    <col min="13" max="13" width="10.8515625" style="128" bestFit="1" customWidth="1"/>
    <col min="14" max="14" width="11.57421875" style="128" customWidth="1"/>
    <col min="15" max="15" width="11.28125" style="128" customWidth="1"/>
    <col min="16" max="16" width="9.00390625" style="128" customWidth="1"/>
    <col min="17" max="17" width="10.8515625" style="128" customWidth="1"/>
    <col min="18" max="18" width="12.7109375" style="128" bestFit="1" customWidth="1"/>
    <col min="19" max="19" width="9.8515625" style="128" bestFit="1" customWidth="1"/>
    <col min="20" max="21" width="11.140625" style="128" bestFit="1" customWidth="1"/>
    <col min="22" max="23" width="10.28125" style="128" customWidth="1"/>
    <col min="24" max="24" width="12.7109375" style="128" bestFit="1" customWidth="1"/>
    <col min="25" max="25" width="9.8515625" style="128" bestFit="1" customWidth="1"/>
    <col min="26" max="16384" width="8.00390625" style="128" customWidth="1"/>
  </cols>
  <sheetData>
    <row r="1" spans="24:25" ht="18.75" thickBot="1">
      <c r="X1" s="571" t="s">
        <v>28</v>
      </c>
      <c r="Y1" s="572"/>
    </row>
    <row r="2" ht="5.25" customHeight="1" thickBot="1"/>
    <row r="3" spans="1:25" ht="24.75" customHeight="1" thickTop="1">
      <c r="A3" s="632" t="s">
        <v>69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633"/>
      <c r="Q3" s="633"/>
      <c r="R3" s="633"/>
      <c r="S3" s="633"/>
      <c r="T3" s="633"/>
      <c r="U3" s="633"/>
      <c r="V3" s="633"/>
      <c r="W3" s="633"/>
      <c r="X3" s="633"/>
      <c r="Y3" s="634"/>
    </row>
    <row r="4" spans="1:25" ht="21" customHeight="1" thickBot="1">
      <c r="A4" s="643" t="s">
        <v>45</v>
      </c>
      <c r="B4" s="644"/>
      <c r="C4" s="644"/>
      <c r="D4" s="644"/>
      <c r="E4" s="644"/>
      <c r="F4" s="644"/>
      <c r="G4" s="644"/>
      <c r="H4" s="644"/>
      <c r="I4" s="644"/>
      <c r="J4" s="644"/>
      <c r="K4" s="644"/>
      <c r="L4" s="644"/>
      <c r="M4" s="644"/>
      <c r="N4" s="644"/>
      <c r="O4" s="644"/>
      <c r="P4" s="644"/>
      <c r="Q4" s="644"/>
      <c r="R4" s="644"/>
      <c r="S4" s="644"/>
      <c r="T4" s="644"/>
      <c r="U4" s="644"/>
      <c r="V4" s="644"/>
      <c r="W4" s="644"/>
      <c r="X4" s="644"/>
      <c r="Y4" s="645"/>
    </row>
    <row r="5" spans="1:25" s="271" customFormat="1" ht="15.75" customHeight="1" thickBot="1" thickTop="1">
      <c r="A5" s="654" t="s">
        <v>68</v>
      </c>
      <c r="B5" s="649" t="s">
        <v>36</v>
      </c>
      <c r="C5" s="650"/>
      <c r="D5" s="650"/>
      <c r="E5" s="650"/>
      <c r="F5" s="650"/>
      <c r="G5" s="650"/>
      <c r="H5" s="650"/>
      <c r="I5" s="650"/>
      <c r="J5" s="651"/>
      <c r="K5" s="651"/>
      <c r="L5" s="651"/>
      <c r="M5" s="652"/>
      <c r="N5" s="649" t="s">
        <v>35</v>
      </c>
      <c r="O5" s="650"/>
      <c r="P5" s="650"/>
      <c r="Q5" s="650"/>
      <c r="R5" s="650"/>
      <c r="S5" s="650"/>
      <c r="T5" s="650"/>
      <c r="U5" s="650"/>
      <c r="V5" s="650"/>
      <c r="W5" s="650"/>
      <c r="X5" s="650"/>
      <c r="Y5" s="653"/>
    </row>
    <row r="6" spans="1:25" s="168" customFormat="1" ht="26.25" customHeight="1">
      <c r="A6" s="655"/>
      <c r="B6" s="638" t="s">
        <v>244</v>
      </c>
      <c r="C6" s="639"/>
      <c r="D6" s="639"/>
      <c r="E6" s="639"/>
      <c r="F6" s="639"/>
      <c r="G6" s="635" t="s">
        <v>34</v>
      </c>
      <c r="H6" s="638" t="s">
        <v>245</v>
      </c>
      <c r="I6" s="639"/>
      <c r="J6" s="639"/>
      <c r="K6" s="639"/>
      <c r="L6" s="639"/>
      <c r="M6" s="646" t="s">
        <v>33</v>
      </c>
      <c r="N6" s="638" t="s">
        <v>246</v>
      </c>
      <c r="O6" s="639"/>
      <c r="P6" s="639"/>
      <c r="Q6" s="639"/>
      <c r="R6" s="639"/>
      <c r="S6" s="635" t="s">
        <v>34</v>
      </c>
      <c r="T6" s="638" t="s">
        <v>247</v>
      </c>
      <c r="U6" s="639"/>
      <c r="V6" s="639"/>
      <c r="W6" s="639"/>
      <c r="X6" s="639"/>
      <c r="Y6" s="640" t="s">
        <v>33</v>
      </c>
    </row>
    <row r="7" spans="1:25" s="168" customFormat="1" ht="26.25" customHeight="1">
      <c r="A7" s="656"/>
      <c r="B7" s="627" t="s">
        <v>22</v>
      </c>
      <c r="C7" s="628"/>
      <c r="D7" s="629" t="s">
        <v>21</v>
      </c>
      <c r="E7" s="628"/>
      <c r="F7" s="630" t="s">
        <v>17</v>
      </c>
      <c r="G7" s="636"/>
      <c r="H7" s="627" t="s">
        <v>22</v>
      </c>
      <c r="I7" s="628"/>
      <c r="J7" s="629" t="s">
        <v>21</v>
      </c>
      <c r="K7" s="628"/>
      <c r="L7" s="630" t="s">
        <v>17</v>
      </c>
      <c r="M7" s="647"/>
      <c r="N7" s="627" t="s">
        <v>22</v>
      </c>
      <c r="O7" s="628"/>
      <c r="P7" s="629" t="s">
        <v>21</v>
      </c>
      <c r="Q7" s="628"/>
      <c r="R7" s="630" t="s">
        <v>17</v>
      </c>
      <c r="S7" s="636"/>
      <c r="T7" s="627" t="s">
        <v>22</v>
      </c>
      <c r="U7" s="628"/>
      <c r="V7" s="629" t="s">
        <v>21</v>
      </c>
      <c r="W7" s="628"/>
      <c r="X7" s="630" t="s">
        <v>17</v>
      </c>
      <c r="Y7" s="641"/>
    </row>
    <row r="8" spans="1:25" s="267" customFormat="1" ht="15" thickBot="1">
      <c r="A8" s="657"/>
      <c r="B8" s="270" t="s">
        <v>19</v>
      </c>
      <c r="C8" s="268" t="s">
        <v>18</v>
      </c>
      <c r="D8" s="269" t="s">
        <v>19</v>
      </c>
      <c r="E8" s="268" t="s">
        <v>18</v>
      </c>
      <c r="F8" s="631"/>
      <c r="G8" s="637"/>
      <c r="H8" s="270" t="s">
        <v>19</v>
      </c>
      <c r="I8" s="268" t="s">
        <v>18</v>
      </c>
      <c r="J8" s="269" t="s">
        <v>19</v>
      </c>
      <c r="K8" s="268" t="s">
        <v>18</v>
      </c>
      <c r="L8" s="631"/>
      <c r="M8" s="648"/>
      <c r="N8" s="270" t="s">
        <v>19</v>
      </c>
      <c r="O8" s="268" t="s">
        <v>18</v>
      </c>
      <c r="P8" s="269" t="s">
        <v>19</v>
      </c>
      <c r="Q8" s="268" t="s">
        <v>18</v>
      </c>
      <c r="R8" s="631"/>
      <c r="S8" s="637"/>
      <c r="T8" s="270" t="s">
        <v>19</v>
      </c>
      <c r="U8" s="268" t="s">
        <v>18</v>
      </c>
      <c r="V8" s="269" t="s">
        <v>19</v>
      </c>
      <c r="W8" s="268" t="s">
        <v>18</v>
      </c>
      <c r="X8" s="631"/>
      <c r="Y8" s="642"/>
    </row>
    <row r="9" spans="1:25" s="157" customFormat="1" ht="18" customHeight="1" thickBot="1" thickTop="1">
      <c r="A9" s="310" t="s">
        <v>24</v>
      </c>
      <c r="B9" s="440">
        <f>B10+B25+B40+B49+B57+B65</f>
        <v>341994</v>
      </c>
      <c r="C9" s="441">
        <f>C10+C25+C40+C49+C57+C65</f>
        <v>390404</v>
      </c>
      <c r="D9" s="442">
        <f>D10+D25+D40+D49+D57+D65</f>
        <v>2822</v>
      </c>
      <c r="E9" s="441">
        <f>E10+E25+E40+E49+E57+E65</f>
        <v>3505</v>
      </c>
      <c r="F9" s="442">
        <f aca="true" t="shared" si="0" ref="F9:F42">SUM(B9:E9)</f>
        <v>738725</v>
      </c>
      <c r="G9" s="443">
        <f aca="true" t="shared" si="1" ref="G9:G42">F9/$F$9</f>
        <v>1</v>
      </c>
      <c r="H9" s="440">
        <f>H10+H25+H40+H49+H57+H65</f>
        <v>317982</v>
      </c>
      <c r="I9" s="441">
        <f>I10+I25+I40+I49+I57+I65</f>
        <v>359236</v>
      </c>
      <c r="J9" s="442">
        <f>J10+J25+J40+J49+J57+J65</f>
        <v>3743</v>
      </c>
      <c r="K9" s="441">
        <f>K10+K25+K40+K49+K57+K65</f>
        <v>3939</v>
      </c>
      <c r="L9" s="442">
        <f aca="true" t="shared" si="2" ref="L9:L42">SUM(H9:K9)</f>
        <v>684900</v>
      </c>
      <c r="M9" s="444">
        <f aca="true" t="shared" si="3" ref="M9:M42">IF(ISERROR(F9/L9-1),"         /0",(F9/L9-1))</f>
        <v>0.07858811505329255</v>
      </c>
      <c r="N9" s="440">
        <f>N10+N25+N40+N49+N57+N65</f>
        <v>2206557</v>
      </c>
      <c r="O9" s="441">
        <f>O10+O25+O40+O49+O57+O65</f>
        <v>2137439</v>
      </c>
      <c r="P9" s="442">
        <f>P10+P25+P40+P49+P57+P65</f>
        <v>19180</v>
      </c>
      <c r="Q9" s="441">
        <f>Q10+Q25+Q40+Q49+Q57+Q65</f>
        <v>17129</v>
      </c>
      <c r="R9" s="442">
        <f aca="true" t="shared" si="4" ref="R9:R42">SUM(N9:Q9)</f>
        <v>4380305</v>
      </c>
      <c r="S9" s="443">
        <f aca="true" t="shared" si="5" ref="S9:S42">R9/$R$9</f>
        <v>1</v>
      </c>
      <c r="T9" s="440">
        <f>T10+T25+T40+T49+T57+T65</f>
        <v>2012364</v>
      </c>
      <c r="U9" s="441">
        <f>U10+U25+U40+U49+U57+U65</f>
        <v>1915420</v>
      </c>
      <c r="V9" s="442">
        <f>V10+V25+V40+V49+V57+V65</f>
        <v>19640</v>
      </c>
      <c r="W9" s="441">
        <f>W10+W25+W40+W49+W57+W65</f>
        <v>18750</v>
      </c>
      <c r="X9" s="442">
        <f aca="true" t="shared" si="6" ref="X9:X42">SUM(T9:W9)</f>
        <v>3966174</v>
      </c>
      <c r="Y9" s="444">
        <f>IF(ISERROR(R9/X9-1),"         /0",(R9/X9-1))</f>
        <v>0.1044157417198539</v>
      </c>
    </row>
    <row r="10" spans="1:25" s="284" customFormat="1" ht="19.5" customHeight="1">
      <c r="A10" s="293" t="s">
        <v>61</v>
      </c>
      <c r="B10" s="290">
        <f>SUM(B11:B24)</f>
        <v>118787</v>
      </c>
      <c r="C10" s="289">
        <f>SUM(C11:C24)</f>
        <v>136311</v>
      </c>
      <c r="D10" s="288">
        <f>SUM(D11:D24)</f>
        <v>20</v>
      </c>
      <c r="E10" s="289">
        <f>SUM(E11:E24)</f>
        <v>28</v>
      </c>
      <c r="F10" s="288">
        <f t="shared" si="0"/>
        <v>255146</v>
      </c>
      <c r="G10" s="291">
        <f t="shared" si="1"/>
        <v>0.34538698433111104</v>
      </c>
      <c r="H10" s="290">
        <f>SUM(H11:H24)</f>
        <v>110942</v>
      </c>
      <c r="I10" s="289">
        <f>SUM(I11:I24)</f>
        <v>127906</v>
      </c>
      <c r="J10" s="288">
        <f>SUM(J11:J24)</f>
        <v>31</v>
      </c>
      <c r="K10" s="289">
        <f>SUM(K11:K24)</f>
        <v>7</v>
      </c>
      <c r="L10" s="288">
        <f t="shared" si="2"/>
        <v>238886</v>
      </c>
      <c r="M10" s="292">
        <f t="shared" si="3"/>
        <v>0.06806593940205796</v>
      </c>
      <c r="N10" s="290">
        <f>SUM(N11:N24)</f>
        <v>685047</v>
      </c>
      <c r="O10" s="289">
        <f>SUM(O11:O24)</f>
        <v>687621</v>
      </c>
      <c r="P10" s="288">
        <f>SUM(P11:P24)</f>
        <v>2162</v>
      </c>
      <c r="Q10" s="289">
        <f>SUM(Q11:Q24)</f>
        <v>1578</v>
      </c>
      <c r="R10" s="288">
        <f t="shared" si="4"/>
        <v>1376408</v>
      </c>
      <c r="S10" s="291">
        <f t="shared" si="5"/>
        <v>0.31422652075597474</v>
      </c>
      <c r="T10" s="290">
        <f>SUM(T11:T24)</f>
        <v>674320</v>
      </c>
      <c r="U10" s="289">
        <f>SUM(U11:U24)</f>
        <v>667297</v>
      </c>
      <c r="V10" s="288">
        <f>SUM(V11:V24)</f>
        <v>991</v>
      </c>
      <c r="W10" s="289">
        <f>SUM(W11:W24)</f>
        <v>827</v>
      </c>
      <c r="X10" s="288">
        <f t="shared" si="6"/>
        <v>1343435</v>
      </c>
      <c r="Y10" s="285">
        <f aca="true" t="shared" si="7" ref="Y10:Y42">IF(ISERROR(R10/X10-1),"         /0",IF(R10/X10&gt;5,"  *  ",(R10/X10-1)))</f>
        <v>0.02454380003498491</v>
      </c>
    </row>
    <row r="11" spans="1:25" ht="19.5" customHeight="1">
      <c r="A11" s="235" t="s">
        <v>146</v>
      </c>
      <c r="B11" s="233">
        <v>43818</v>
      </c>
      <c r="C11" s="230">
        <v>48255</v>
      </c>
      <c r="D11" s="229">
        <v>3</v>
      </c>
      <c r="E11" s="230">
        <v>16</v>
      </c>
      <c r="F11" s="229">
        <f t="shared" si="0"/>
        <v>92092</v>
      </c>
      <c r="G11" s="232">
        <f t="shared" si="1"/>
        <v>0.12466344038715355</v>
      </c>
      <c r="H11" s="233">
        <v>46169</v>
      </c>
      <c r="I11" s="230">
        <v>51514</v>
      </c>
      <c r="J11" s="229">
        <v>20</v>
      </c>
      <c r="K11" s="230"/>
      <c r="L11" s="229">
        <f t="shared" si="2"/>
        <v>97703</v>
      </c>
      <c r="M11" s="234">
        <f t="shared" si="3"/>
        <v>-0.05742914751849992</v>
      </c>
      <c r="N11" s="233">
        <v>265167</v>
      </c>
      <c r="O11" s="230">
        <v>256699</v>
      </c>
      <c r="P11" s="229">
        <v>2078</v>
      </c>
      <c r="Q11" s="230">
        <v>1520</v>
      </c>
      <c r="R11" s="229">
        <f t="shared" si="4"/>
        <v>525464</v>
      </c>
      <c r="S11" s="232">
        <f t="shared" si="5"/>
        <v>0.11996059635116733</v>
      </c>
      <c r="T11" s="233">
        <v>268791</v>
      </c>
      <c r="U11" s="230">
        <v>263548</v>
      </c>
      <c r="V11" s="229">
        <v>937</v>
      </c>
      <c r="W11" s="230">
        <v>771</v>
      </c>
      <c r="X11" s="229">
        <f t="shared" si="6"/>
        <v>534047</v>
      </c>
      <c r="Y11" s="228">
        <f t="shared" si="7"/>
        <v>-0.01607161916460531</v>
      </c>
    </row>
    <row r="12" spans="1:25" ht="19.5" customHeight="1">
      <c r="A12" s="235" t="s">
        <v>153</v>
      </c>
      <c r="B12" s="233">
        <v>23676</v>
      </c>
      <c r="C12" s="230">
        <v>27293</v>
      </c>
      <c r="D12" s="229">
        <v>0</v>
      </c>
      <c r="E12" s="230">
        <v>0</v>
      </c>
      <c r="F12" s="229">
        <f t="shared" si="0"/>
        <v>50969</v>
      </c>
      <c r="G12" s="232">
        <f t="shared" si="1"/>
        <v>0.0689959051067718</v>
      </c>
      <c r="H12" s="233">
        <v>23106</v>
      </c>
      <c r="I12" s="230">
        <v>27035</v>
      </c>
      <c r="J12" s="229"/>
      <c r="K12" s="230"/>
      <c r="L12" s="229">
        <f t="shared" si="2"/>
        <v>50141</v>
      </c>
      <c r="M12" s="234">
        <f t="shared" si="3"/>
        <v>0.016513432121417537</v>
      </c>
      <c r="N12" s="233">
        <v>137458</v>
      </c>
      <c r="O12" s="230">
        <v>144773</v>
      </c>
      <c r="P12" s="229"/>
      <c r="Q12" s="230"/>
      <c r="R12" s="229">
        <f t="shared" si="4"/>
        <v>282231</v>
      </c>
      <c r="S12" s="232">
        <f t="shared" si="5"/>
        <v>0.0644318146795714</v>
      </c>
      <c r="T12" s="233">
        <v>125933</v>
      </c>
      <c r="U12" s="230">
        <v>128442</v>
      </c>
      <c r="V12" s="229"/>
      <c r="W12" s="230"/>
      <c r="X12" s="229">
        <f t="shared" si="6"/>
        <v>254375</v>
      </c>
      <c r="Y12" s="228">
        <f t="shared" si="7"/>
        <v>0.10950761670761677</v>
      </c>
    </row>
    <row r="13" spans="1:25" ht="19.5" customHeight="1">
      <c r="A13" s="235" t="s">
        <v>270</v>
      </c>
      <c r="B13" s="233">
        <v>10724</v>
      </c>
      <c r="C13" s="230">
        <v>12053</v>
      </c>
      <c r="D13" s="229">
        <v>0</v>
      </c>
      <c r="E13" s="230">
        <v>0</v>
      </c>
      <c r="F13" s="229">
        <f>SUM(B13:E13)</f>
        <v>22777</v>
      </c>
      <c r="G13" s="232">
        <f>F13/$F$9</f>
        <v>0.030832853903685405</v>
      </c>
      <c r="H13" s="233">
        <v>8616</v>
      </c>
      <c r="I13" s="230">
        <v>9894</v>
      </c>
      <c r="J13" s="229"/>
      <c r="K13" s="230"/>
      <c r="L13" s="229">
        <f>SUM(H13:K13)</f>
        <v>18510</v>
      </c>
      <c r="M13" s="234">
        <f>IF(ISERROR(F13/L13-1),"         /0",(F13/L13-1))</f>
        <v>0.23052404105888713</v>
      </c>
      <c r="N13" s="233">
        <v>72091</v>
      </c>
      <c r="O13" s="230">
        <v>71631</v>
      </c>
      <c r="P13" s="229"/>
      <c r="Q13" s="230"/>
      <c r="R13" s="229">
        <f>SUM(N13:Q13)</f>
        <v>143722</v>
      </c>
      <c r="S13" s="232">
        <f>R13/$R$9</f>
        <v>0.03281095722786427</v>
      </c>
      <c r="T13" s="233">
        <v>73182</v>
      </c>
      <c r="U13" s="230">
        <v>70032</v>
      </c>
      <c r="V13" s="229"/>
      <c r="W13" s="230"/>
      <c r="X13" s="229">
        <f>SUM(T13:W13)</f>
        <v>143214</v>
      </c>
      <c r="Y13" s="228">
        <f>IF(ISERROR(R13/X13-1),"         /0",IF(R13/X13&gt;5,"  *  ",(R13/X13-1)))</f>
        <v>0.0035471392461630114</v>
      </c>
    </row>
    <row r="14" spans="1:25" ht="19.5" customHeight="1">
      <c r="A14" s="235" t="s">
        <v>269</v>
      </c>
      <c r="B14" s="233">
        <v>10032</v>
      </c>
      <c r="C14" s="230">
        <v>12688</v>
      </c>
      <c r="D14" s="229">
        <v>0</v>
      </c>
      <c r="E14" s="230">
        <v>0</v>
      </c>
      <c r="F14" s="229">
        <f t="shared" si="0"/>
        <v>22720</v>
      </c>
      <c r="G14" s="232">
        <f t="shared" si="1"/>
        <v>0.030755693932112763</v>
      </c>
      <c r="H14" s="233"/>
      <c r="I14" s="230"/>
      <c r="J14" s="229"/>
      <c r="K14" s="230"/>
      <c r="L14" s="229">
        <f t="shared" si="2"/>
        <v>0</v>
      </c>
      <c r="M14" s="234" t="str">
        <f t="shared" si="3"/>
        <v>         /0</v>
      </c>
      <c r="N14" s="233">
        <v>48451</v>
      </c>
      <c r="O14" s="230">
        <v>51581</v>
      </c>
      <c r="P14" s="229"/>
      <c r="Q14" s="230"/>
      <c r="R14" s="229">
        <f t="shared" si="4"/>
        <v>100032</v>
      </c>
      <c r="S14" s="232">
        <f t="shared" si="5"/>
        <v>0.022836765932965856</v>
      </c>
      <c r="T14" s="233"/>
      <c r="U14" s="230"/>
      <c r="V14" s="229"/>
      <c r="W14" s="230"/>
      <c r="X14" s="229">
        <f t="shared" si="6"/>
        <v>0</v>
      </c>
      <c r="Y14" s="228" t="str">
        <f t="shared" si="7"/>
        <v>         /0</v>
      </c>
    </row>
    <row r="15" spans="1:25" ht="19.5" customHeight="1">
      <c r="A15" s="235" t="s">
        <v>271</v>
      </c>
      <c r="B15" s="233">
        <v>8553</v>
      </c>
      <c r="C15" s="230">
        <v>9073</v>
      </c>
      <c r="D15" s="229">
        <v>0</v>
      </c>
      <c r="E15" s="230">
        <v>0</v>
      </c>
      <c r="F15" s="229">
        <f>SUM(B15:E15)</f>
        <v>17626</v>
      </c>
      <c r="G15" s="232">
        <f>F15/$F$9</f>
        <v>0.023860029104199803</v>
      </c>
      <c r="H15" s="233">
        <v>4325</v>
      </c>
      <c r="I15" s="230">
        <v>4624</v>
      </c>
      <c r="J15" s="229"/>
      <c r="K15" s="230"/>
      <c r="L15" s="229">
        <f>SUM(H15:K15)</f>
        <v>8949</v>
      </c>
      <c r="M15" s="234">
        <f>IF(ISERROR(F15/L15-1),"         /0",(F15/L15-1))</f>
        <v>0.9696055425187171</v>
      </c>
      <c r="N15" s="233">
        <v>38946</v>
      </c>
      <c r="O15" s="230">
        <v>39115</v>
      </c>
      <c r="P15" s="229"/>
      <c r="Q15" s="230"/>
      <c r="R15" s="229">
        <f>SUM(N15:Q15)</f>
        <v>78061</v>
      </c>
      <c r="S15" s="232">
        <f>R15/$R$9</f>
        <v>0.017820905165279587</v>
      </c>
      <c r="T15" s="233">
        <v>24791</v>
      </c>
      <c r="U15" s="230">
        <v>24806</v>
      </c>
      <c r="V15" s="229"/>
      <c r="W15" s="230"/>
      <c r="X15" s="229">
        <f>SUM(T15:W15)</f>
        <v>49597</v>
      </c>
      <c r="Y15" s="228">
        <f>IF(ISERROR(R15/X15-1),"         /0",IF(R15/X15&gt;5,"  *  ",(R15/X15-1)))</f>
        <v>0.573905679779019</v>
      </c>
    </row>
    <row r="16" spans="1:25" ht="19.5" customHeight="1">
      <c r="A16" s="235" t="s">
        <v>163</v>
      </c>
      <c r="B16" s="233">
        <v>7220</v>
      </c>
      <c r="C16" s="230">
        <v>9269</v>
      </c>
      <c r="D16" s="229">
        <v>0</v>
      </c>
      <c r="E16" s="230">
        <v>0</v>
      </c>
      <c r="F16" s="229">
        <f>SUM(B16:E16)</f>
        <v>16489</v>
      </c>
      <c r="G16" s="232">
        <f>F16/$F$9</f>
        <v>0.022320890723882363</v>
      </c>
      <c r="H16" s="233">
        <v>7882</v>
      </c>
      <c r="I16" s="230">
        <v>9368</v>
      </c>
      <c r="J16" s="229"/>
      <c r="K16" s="230"/>
      <c r="L16" s="229">
        <f>SUM(H16:K16)</f>
        <v>17250</v>
      </c>
      <c r="M16" s="234">
        <f>IF(ISERROR(F16/L16-1),"         /0",(F16/L16-1))</f>
        <v>-0.0441159420289855</v>
      </c>
      <c r="N16" s="233">
        <v>41676</v>
      </c>
      <c r="O16" s="230">
        <v>43647</v>
      </c>
      <c r="P16" s="229"/>
      <c r="Q16" s="230"/>
      <c r="R16" s="229">
        <f>SUM(N16:Q16)</f>
        <v>85323</v>
      </c>
      <c r="S16" s="232">
        <f>R16/$R$9</f>
        <v>0.019478780587196553</v>
      </c>
      <c r="T16" s="233">
        <v>41322</v>
      </c>
      <c r="U16" s="230">
        <v>42656</v>
      </c>
      <c r="V16" s="229"/>
      <c r="W16" s="230"/>
      <c r="X16" s="229">
        <f>SUM(T16:W16)</f>
        <v>83978</v>
      </c>
      <c r="Y16" s="228">
        <f>IF(ISERROR(R16/X16-1),"         /0",IF(R16/X16&gt;5,"  *  ",(R16/X16-1)))</f>
        <v>0.016016099454619015</v>
      </c>
    </row>
    <row r="17" spans="1:25" ht="19.5" customHeight="1">
      <c r="A17" s="235" t="s">
        <v>165</v>
      </c>
      <c r="B17" s="233">
        <v>5145</v>
      </c>
      <c r="C17" s="230">
        <v>6320</v>
      </c>
      <c r="D17" s="229">
        <v>0</v>
      </c>
      <c r="E17" s="230">
        <v>0</v>
      </c>
      <c r="F17" s="229">
        <f>SUM(B17:E17)</f>
        <v>11465</v>
      </c>
      <c r="G17" s="232">
        <f>F17/$F$9</f>
        <v>0.015519983755795459</v>
      </c>
      <c r="H17" s="233">
        <v>3535</v>
      </c>
      <c r="I17" s="230">
        <v>3818</v>
      </c>
      <c r="J17" s="229"/>
      <c r="K17" s="230"/>
      <c r="L17" s="229">
        <f>SUM(H17:K17)</f>
        <v>7353</v>
      </c>
      <c r="M17" s="234">
        <f>IF(ISERROR(F17/L17-1),"         /0",(F17/L17-1))</f>
        <v>0.5592275261797905</v>
      </c>
      <c r="N17" s="233">
        <v>23344</v>
      </c>
      <c r="O17" s="230">
        <v>20102</v>
      </c>
      <c r="P17" s="229"/>
      <c r="Q17" s="230"/>
      <c r="R17" s="229">
        <f>SUM(N17:Q17)</f>
        <v>43446</v>
      </c>
      <c r="S17" s="232">
        <f>R17/$R$9</f>
        <v>0.009918487411264741</v>
      </c>
      <c r="T17" s="233">
        <v>20363</v>
      </c>
      <c r="U17" s="230">
        <v>17125</v>
      </c>
      <c r="V17" s="229"/>
      <c r="W17" s="230"/>
      <c r="X17" s="229">
        <f>SUM(T17:W17)</f>
        <v>37488</v>
      </c>
      <c r="Y17" s="228">
        <f>IF(ISERROR(R17/X17-1),"         /0",IF(R17/X17&gt;5,"  *  ",(R17/X17-1)))</f>
        <v>0.15893085787451988</v>
      </c>
    </row>
    <row r="18" spans="1:25" ht="19.5" customHeight="1">
      <c r="A18" s="235" t="s">
        <v>249</v>
      </c>
      <c r="B18" s="233">
        <v>3983</v>
      </c>
      <c r="C18" s="230">
        <v>4248</v>
      </c>
      <c r="D18" s="229">
        <v>0</v>
      </c>
      <c r="E18" s="230">
        <v>0</v>
      </c>
      <c r="F18" s="229">
        <f t="shared" si="0"/>
        <v>8231</v>
      </c>
      <c r="G18" s="232">
        <f t="shared" si="1"/>
        <v>0.011142170631831873</v>
      </c>
      <c r="H18" s="233">
        <v>3580</v>
      </c>
      <c r="I18" s="230">
        <v>4611</v>
      </c>
      <c r="J18" s="229"/>
      <c r="K18" s="230"/>
      <c r="L18" s="229">
        <f t="shared" si="2"/>
        <v>8191</v>
      </c>
      <c r="M18" s="234">
        <f t="shared" si="3"/>
        <v>0.004883408619216212</v>
      </c>
      <c r="N18" s="233">
        <v>16242</v>
      </c>
      <c r="O18" s="230">
        <v>17397</v>
      </c>
      <c r="P18" s="229"/>
      <c r="Q18" s="230"/>
      <c r="R18" s="229">
        <f t="shared" si="4"/>
        <v>33639</v>
      </c>
      <c r="S18" s="232">
        <f t="shared" si="5"/>
        <v>0.00767960221948015</v>
      </c>
      <c r="T18" s="233">
        <v>31144</v>
      </c>
      <c r="U18" s="230">
        <v>29379</v>
      </c>
      <c r="V18" s="229"/>
      <c r="W18" s="230"/>
      <c r="X18" s="229">
        <f t="shared" si="6"/>
        <v>60523</v>
      </c>
      <c r="Y18" s="228">
        <f t="shared" si="7"/>
        <v>-0.44419476893081966</v>
      </c>
    </row>
    <row r="19" spans="1:25" ht="19.5" customHeight="1">
      <c r="A19" s="235" t="s">
        <v>159</v>
      </c>
      <c r="B19" s="233">
        <v>1904</v>
      </c>
      <c r="C19" s="230">
        <v>2260</v>
      </c>
      <c r="D19" s="229">
        <v>0</v>
      </c>
      <c r="E19" s="230">
        <v>0</v>
      </c>
      <c r="F19" s="229">
        <f>SUM(B19:E19)</f>
        <v>4164</v>
      </c>
      <c r="G19" s="232">
        <f>F19/$F$9</f>
        <v>0.005636738975938272</v>
      </c>
      <c r="H19" s="233">
        <v>1832</v>
      </c>
      <c r="I19" s="230">
        <v>2227</v>
      </c>
      <c r="J19" s="229"/>
      <c r="K19" s="230"/>
      <c r="L19" s="229">
        <f>SUM(H19:K19)</f>
        <v>4059</v>
      </c>
      <c r="M19" s="234">
        <f>IF(ISERROR(F19/L19-1),"         /0",(F19/L19-1))</f>
        <v>0.025868440502586854</v>
      </c>
      <c r="N19" s="233">
        <v>14319</v>
      </c>
      <c r="O19" s="230">
        <v>13873</v>
      </c>
      <c r="P19" s="229"/>
      <c r="Q19" s="230"/>
      <c r="R19" s="229">
        <f>SUM(N19:Q19)</f>
        <v>28192</v>
      </c>
      <c r="S19" s="232">
        <f>R19/$R$9</f>
        <v>0.006436081505739897</v>
      </c>
      <c r="T19" s="233">
        <v>12632</v>
      </c>
      <c r="U19" s="230">
        <v>13231</v>
      </c>
      <c r="V19" s="229"/>
      <c r="W19" s="230"/>
      <c r="X19" s="229">
        <f>SUM(T19:W19)</f>
        <v>25863</v>
      </c>
      <c r="Y19" s="228">
        <f>IF(ISERROR(R19/X19-1),"         /0",IF(R19/X19&gt;5,"  *  ",(R19/X19-1)))</f>
        <v>0.0900514248153732</v>
      </c>
    </row>
    <row r="20" spans="1:25" ht="19.5" customHeight="1">
      <c r="A20" s="235" t="s">
        <v>274</v>
      </c>
      <c r="B20" s="233">
        <v>1385</v>
      </c>
      <c r="C20" s="230">
        <v>2033</v>
      </c>
      <c r="D20" s="229">
        <v>0</v>
      </c>
      <c r="E20" s="230">
        <v>0</v>
      </c>
      <c r="F20" s="229">
        <f t="shared" si="0"/>
        <v>3418</v>
      </c>
      <c r="G20" s="232">
        <f t="shared" si="1"/>
        <v>0.004626890926934922</v>
      </c>
      <c r="H20" s="233"/>
      <c r="I20" s="230"/>
      <c r="J20" s="229"/>
      <c r="K20" s="230"/>
      <c r="L20" s="229">
        <f t="shared" si="2"/>
        <v>0</v>
      </c>
      <c r="M20" s="234" t="str">
        <f t="shared" si="3"/>
        <v>         /0</v>
      </c>
      <c r="N20" s="233">
        <v>1385</v>
      </c>
      <c r="O20" s="230">
        <v>2033</v>
      </c>
      <c r="P20" s="229"/>
      <c r="Q20" s="230"/>
      <c r="R20" s="229">
        <f t="shared" si="4"/>
        <v>3418</v>
      </c>
      <c r="S20" s="232">
        <f t="shared" si="5"/>
        <v>0.0007803109600815468</v>
      </c>
      <c r="T20" s="233"/>
      <c r="U20" s="230"/>
      <c r="V20" s="229"/>
      <c r="W20" s="230"/>
      <c r="X20" s="229">
        <f t="shared" si="6"/>
        <v>0</v>
      </c>
      <c r="Y20" s="228" t="str">
        <f t="shared" si="7"/>
        <v>         /0</v>
      </c>
    </row>
    <row r="21" spans="1:25" ht="19.5" customHeight="1">
      <c r="A21" s="235" t="s">
        <v>160</v>
      </c>
      <c r="B21" s="233">
        <v>1273</v>
      </c>
      <c r="C21" s="230">
        <v>1719</v>
      </c>
      <c r="D21" s="229">
        <v>0</v>
      </c>
      <c r="E21" s="230">
        <v>0</v>
      </c>
      <c r="F21" s="229">
        <f t="shared" si="0"/>
        <v>2992</v>
      </c>
      <c r="G21" s="232">
        <f t="shared" si="1"/>
        <v>0.004050221665707807</v>
      </c>
      <c r="H21" s="233">
        <v>719</v>
      </c>
      <c r="I21" s="230">
        <v>1162</v>
      </c>
      <c r="J21" s="229"/>
      <c r="K21" s="230"/>
      <c r="L21" s="229">
        <f t="shared" si="2"/>
        <v>1881</v>
      </c>
      <c r="M21" s="234">
        <f t="shared" si="3"/>
        <v>0.5906432748538011</v>
      </c>
      <c r="N21" s="233">
        <v>1949</v>
      </c>
      <c r="O21" s="230">
        <v>2488</v>
      </c>
      <c r="P21" s="229"/>
      <c r="Q21" s="230"/>
      <c r="R21" s="229">
        <f t="shared" si="4"/>
        <v>4437</v>
      </c>
      <c r="S21" s="232">
        <f t="shared" si="5"/>
        <v>0.0010129431626336523</v>
      </c>
      <c r="T21" s="233">
        <v>4227</v>
      </c>
      <c r="U21" s="230">
        <v>3511</v>
      </c>
      <c r="V21" s="229"/>
      <c r="W21" s="230"/>
      <c r="X21" s="229">
        <f t="shared" si="6"/>
        <v>7738</v>
      </c>
      <c r="Y21" s="228">
        <f t="shared" si="7"/>
        <v>-0.4265960196433187</v>
      </c>
    </row>
    <row r="22" spans="1:25" ht="19.5" customHeight="1">
      <c r="A22" s="235" t="s">
        <v>161</v>
      </c>
      <c r="B22" s="233">
        <v>795</v>
      </c>
      <c r="C22" s="230">
        <v>1094</v>
      </c>
      <c r="D22" s="229">
        <v>0</v>
      </c>
      <c r="E22" s="230">
        <v>0</v>
      </c>
      <c r="F22" s="229">
        <f t="shared" si="0"/>
        <v>1889</v>
      </c>
      <c r="G22" s="232">
        <f t="shared" si="1"/>
        <v>0.0025571085315915934</v>
      </c>
      <c r="H22" s="233">
        <v>293</v>
      </c>
      <c r="I22" s="230">
        <v>278</v>
      </c>
      <c r="J22" s="229"/>
      <c r="K22" s="230"/>
      <c r="L22" s="229">
        <f t="shared" si="2"/>
        <v>571</v>
      </c>
      <c r="M22" s="234">
        <f t="shared" si="3"/>
        <v>2.308231173380035</v>
      </c>
      <c r="N22" s="233">
        <v>5018</v>
      </c>
      <c r="O22" s="230">
        <v>5577</v>
      </c>
      <c r="P22" s="229"/>
      <c r="Q22" s="230"/>
      <c r="R22" s="229">
        <f t="shared" si="4"/>
        <v>10595</v>
      </c>
      <c r="S22" s="232">
        <f t="shared" si="5"/>
        <v>0.0024187813405687503</v>
      </c>
      <c r="T22" s="233">
        <v>8002</v>
      </c>
      <c r="U22" s="230">
        <v>6748</v>
      </c>
      <c r="V22" s="229"/>
      <c r="W22" s="230"/>
      <c r="X22" s="229">
        <f t="shared" si="6"/>
        <v>14750</v>
      </c>
      <c r="Y22" s="228">
        <f t="shared" si="7"/>
        <v>-0.2816949152542373</v>
      </c>
    </row>
    <row r="23" spans="1:25" ht="19.5" customHeight="1">
      <c r="A23" s="235" t="s">
        <v>272</v>
      </c>
      <c r="B23" s="233">
        <v>271</v>
      </c>
      <c r="C23" s="230">
        <v>0</v>
      </c>
      <c r="D23" s="229">
        <v>0</v>
      </c>
      <c r="E23" s="230">
        <v>0</v>
      </c>
      <c r="F23" s="229">
        <f t="shared" si="0"/>
        <v>271</v>
      </c>
      <c r="G23" s="232">
        <f t="shared" si="1"/>
        <v>0.00036684828589799996</v>
      </c>
      <c r="H23" s="233">
        <v>364</v>
      </c>
      <c r="I23" s="230"/>
      <c r="J23" s="229"/>
      <c r="K23" s="230"/>
      <c r="L23" s="229">
        <f t="shared" si="2"/>
        <v>364</v>
      </c>
      <c r="M23" s="234">
        <f t="shared" si="3"/>
        <v>-0.2554945054945055</v>
      </c>
      <c r="N23" s="233">
        <v>2337</v>
      </c>
      <c r="O23" s="230"/>
      <c r="P23" s="229"/>
      <c r="Q23" s="230"/>
      <c r="R23" s="229">
        <f t="shared" si="4"/>
        <v>2337</v>
      </c>
      <c r="S23" s="232">
        <f t="shared" si="5"/>
        <v>0.0005335244920159669</v>
      </c>
      <c r="T23" s="233">
        <v>2232</v>
      </c>
      <c r="U23" s="230"/>
      <c r="V23" s="229"/>
      <c r="W23" s="230"/>
      <c r="X23" s="229">
        <f t="shared" si="6"/>
        <v>2232</v>
      </c>
      <c r="Y23" s="228">
        <f t="shared" si="7"/>
        <v>0.04704301075268824</v>
      </c>
    </row>
    <row r="24" spans="1:25" ht="19.5" customHeight="1" thickBot="1">
      <c r="A24" s="235" t="s">
        <v>148</v>
      </c>
      <c r="B24" s="233">
        <v>8</v>
      </c>
      <c r="C24" s="230">
        <v>6</v>
      </c>
      <c r="D24" s="229">
        <v>17</v>
      </c>
      <c r="E24" s="230">
        <v>12</v>
      </c>
      <c r="F24" s="229">
        <f t="shared" si="0"/>
        <v>43</v>
      </c>
      <c r="G24" s="232">
        <f t="shared" si="1"/>
        <v>5.820839960743172E-05</v>
      </c>
      <c r="H24" s="233">
        <v>10521</v>
      </c>
      <c r="I24" s="230">
        <v>13375</v>
      </c>
      <c r="J24" s="229">
        <v>11</v>
      </c>
      <c r="K24" s="230">
        <v>7</v>
      </c>
      <c r="L24" s="229">
        <f t="shared" si="2"/>
        <v>23914</v>
      </c>
      <c r="M24" s="234">
        <f t="shared" si="3"/>
        <v>-0.998201890106214</v>
      </c>
      <c r="N24" s="233">
        <v>16664</v>
      </c>
      <c r="O24" s="230">
        <v>18705</v>
      </c>
      <c r="P24" s="229">
        <v>84</v>
      </c>
      <c r="Q24" s="230">
        <v>58</v>
      </c>
      <c r="R24" s="229">
        <f t="shared" si="4"/>
        <v>35511</v>
      </c>
      <c r="S24" s="232">
        <f t="shared" si="5"/>
        <v>0.008106969720145058</v>
      </c>
      <c r="T24" s="233">
        <v>61701</v>
      </c>
      <c r="U24" s="230">
        <v>67819</v>
      </c>
      <c r="V24" s="229">
        <v>54</v>
      </c>
      <c r="W24" s="230">
        <v>56</v>
      </c>
      <c r="X24" s="229">
        <f t="shared" si="6"/>
        <v>129630</v>
      </c>
      <c r="Y24" s="228">
        <f t="shared" si="7"/>
        <v>-0.7260587826891923</v>
      </c>
    </row>
    <row r="25" spans="1:25" s="284" customFormat="1" ht="19.5" customHeight="1">
      <c r="A25" s="293" t="s">
        <v>60</v>
      </c>
      <c r="B25" s="290">
        <f>SUM(B26:B39)</f>
        <v>88391</v>
      </c>
      <c r="C25" s="289">
        <f>SUM(C26:C39)</f>
        <v>100721</v>
      </c>
      <c r="D25" s="288">
        <f>SUM(D26:D39)</f>
        <v>1070</v>
      </c>
      <c r="E25" s="289">
        <f>SUM(E26:E39)</f>
        <v>1425</v>
      </c>
      <c r="F25" s="288">
        <f t="shared" si="0"/>
        <v>191607</v>
      </c>
      <c r="G25" s="291">
        <f t="shared" si="1"/>
        <v>0.25937527496700397</v>
      </c>
      <c r="H25" s="290">
        <f>SUM(H26:H39)</f>
        <v>79690</v>
      </c>
      <c r="I25" s="289">
        <f>SUM(I26:I39)</f>
        <v>91369</v>
      </c>
      <c r="J25" s="288">
        <f>SUM(J26:J39)</f>
        <v>2023</v>
      </c>
      <c r="K25" s="289">
        <f>SUM(K26:K39)</f>
        <v>2127</v>
      </c>
      <c r="L25" s="288">
        <f t="shared" si="2"/>
        <v>175209</v>
      </c>
      <c r="M25" s="292">
        <f t="shared" si="3"/>
        <v>0.09359108264986382</v>
      </c>
      <c r="N25" s="290">
        <f>SUM(N26:N39)</f>
        <v>612353</v>
      </c>
      <c r="O25" s="289">
        <f>SUM(O26:O39)</f>
        <v>595663</v>
      </c>
      <c r="P25" s="288">
        <f>SUM(P26:P39)</f>
        <v>2295</v>
      </c>
      <c r="Q25" s="289">
        <f>SUM(Q26:Q39)</f>
        <v>2155</v>
      </c>
      <c r="R25" s="288">
        <f t="shared" si="4"/>
        <v>1212466</v>
      </c>
      <c r="S25" s="291">
        <f t="shared" si="5"/>
        <v>0.27679944661387734</v>
      </c>
      <c r="T25" s="290">
        <f>SUM(T26:T39)</f>
        <v>546021</v>
      </c>
      <c r="U25" s="289">
        <f>SUM(U26:U39)</f>
        <v>539956</v>
      </c>
      <c r="V25" s="288">
        <f>SUM(V26:V39)</f>
        <v>5483</v>
      </c>
      <c r="W25" s="289">
        <f>SUM(W26:W39)</f>
        <v>5139</v>
      </c>
      <c r="X25" s="288">
        <f t="shared" si="6"/>
        <v>1096599</v>
      </c>
      <c r="Y25" s="285">
        <f t="shared" si="7"/>
        <v>0.10566031885858007</v>
      </c>
    </row>
    <row r="26" spans="1:25" ht="19.5" customHeight="1">
      <c r="A26" s="250" t="s">
        <v>146</v>
      </c>
      <c r="B26" s="247">
        <v>31495</v>
      </c>
      <c r="C26" s="245">
        <v>36525</v>
      </c>
      <c r="D26" s="246">
        <v>247</v>
      </c>
      <c r="E26" s="245">
        <v>386</v>
      </c>
      <c r="F26" s="246">
        <f t="shared" si="0"/>
        <v>68653</v>
      </c>
      <c r="G26" s="248">
        <f t="shared" si="1"/>
        <v>0.09293444786625604</v>
      </c>
      <c r="H26" s="247">
        <v>29401</v>
      </c>
      <c r="I26" s="245">
        <v>34567</v>
      </c>
      <c r="J26" s="246">
        <v>34</v>
      </c>
      <c r="K26" s="245"/>
      <c r="L26" s="246">
        <f t="shared" si="2"/>
        <v>64002</v>
      </c>
      <c r="M26" s="249">
        <f t="shared" si="3"/>
        <v>0.07266960407487266</v>
      </c>
      <c r="N26" s="247">
        <v>244789</v>
      </c>
      <c r="O26" s="245">
        <v>239840</v>
      </c>
      <c r="P26" s="246">
        <v>811</v>
      </c>
      <c r="Q26" s="245">
        <v>465</v>
      </c>
      <c r="R26" s="246">
        <f t="shared" si="4"/>
        <v>485905</v>
      </c>
      <c r="S26" s="248">
        <f t="shared" si="5"/>
        <v>0.11092949006975542</v>
      </c>
      <c r="T26" s="247">
        <v>205508</v>
      </c>
      <c r="U26" s="245">
        <v>202299</v>
      </c>
      <c r="V26" s="246">
        <v>509</v>
      </c>
      <c r="W26" s="245">
        <v>221</v>
      </c>
      <c r="X26" s="246">
        <f t="shared" si="6"/>
        <v>408537</v>
      </c>
      <c r="Y26" s="244">
        <f t="shared" si="7"/>
        <v>0.1893781958549654</v>
      </c>
    </row>
    <row r="27" spans="1:25" ht="19.5" customHeight="1">
      <c r="A27" s="250" t="s">
        <v>154</v>
      </c>
      <c r="B27" s="247">
        <v>21228</v>
      </c>
      <c r="C27" s="245">
        <v>23140</v>
      </c>
      <c r="D27" s="246">
        <v>0</v>
      </c>
      <c r="E27" s="245">
        <v>0</v>
      </c>
      <c r="F27" s="246">
        <f t="shared" si="0"/>
        <v>44368</v>
      </c>
      <c r="G27" s="248">
        <f t="shared" si="1"/>
        <v>0.06006023892517513</v>
      </c>
      <c r="H27" s="247">
        <v>12578</v>
      </c>
      <c r="I27" s="245">
        <v>13997</v>
      </c>
      <c r="J27" s="246"/>
      <c r="K27" s="245"/>
      <c r="L27" s="246">
        <f t="shared" si="2"/>
        <v>26575</v>
      </c>
      <c r="M27" s="249">
        <f t="shared" si="3"/>
        <v>0.6695390404515522</v>
      </c>
      <c r="N27" s="247">
        <v>118892</v>
      </c>
      <c r="O27" s="245">
        <v>114076</v>
      </c>
      <c r="P27" s="246"/>
      <c r="Q27" s="245"/>
      <c r="R27" s="246">
        <f t="shared" si="4"/>
        <v>232968</v>
      </c>
      <c r="S27" s="248">
        <f t="shared" si="5"/>
        <v>0.05318533755069567</v>
      </c>
      <c r="T27" s="247">
        <v>83256</v>
      </c>
      <c r="U27" s="245">
        <v>81297</v>
      </c>
      <c r="V27" s="246">
        <v>687</v>
      </c>
      <c r="W27" s="245">
        <v>596</v>
      </c>
      <c r="X27" s="246">
        <f t="shared" si="6"/>
        <v>165836</v>
      </c>
      <c r="Y27" s="244">
        <f t="shared" si="7"/>
        <v>0.4048095709013724</v>
      </c>
    </row>
    <row r="28" spans="1:25" ht="19.5" customHeight="1">
      <c r="A28" s="250" t="s">
        <v>157</v>
      </c>
      <c r="B28" s="247">
        <v>9120</v>
      </c>
      <c r="C28" s="245">
        <v>9289</v>
      </c>
      <c r="D28" s="246">
        <v>0</v>
      </c>
      <c r="E28" s="245">
        <v>0</v>
      </c>
      <c r="F28" s="246">
        <f t="shared" si="0"/>
        <v>18409</v>
      </c>
      <c r="G28" s="248">
        <f t="shared" si="1"/>
        <v>0.024919963450539782</v>
      </c>
      <c r="H28" s="247">
        <v>8406</v>
      </c>
      <c r="I28" s="245">
        <v>8969</v>
      </c>
      <c r="J28" s="246"/>
      <c r="K28" s="245"/>
      <c r="L28" s="246">
        <f t="shared" si="2"/>
        <v>17375</v>
      </c>
      <c r="M28" s="249">
        <f t="shared" si="3"/>
        <v>0.0595107913669064</v>
      </c>
      <c r="N28" s="247">
        <v>64614</v>
      </c>
      <c r="O28" s="245">
        <v>57363</v>
      </c>
      <c r="P28" s="246"/>
      <c r="Q28" s="245"/>
      <c r="R28" s="246">
        <f t="shared" si="4"/>
        <v>121977</v>
      </c>
      <c r="S28" s="248">
        <f t="shared" si="5"/>
        <v>0.027846691040920666</v>
      </c>
      <c r="T28" s="247">
        <v>58974</v>
      </c>
      <c r="U28" s="245">
        <v>58897</v>
      </c>
      <c r="V28" s="246"/>
      <c r="W28" s="245"/>
      <c r="X28" s="246">
        <f t="shared" si="6"/>
        <v>117871</v>
      </c>
      <c r="Y28" s="244">
        <f t="shared" si="7"/>
        <v>0.034834692163466796</v>
      </c>
    </row>
    <row r="29" spans="1:25" ht="19.5" customHeight="1">
      <c r="A29" s="250" t="s">
        <v>156</v>
      </c>
      <c r="B29" s="247">
        <v>6690</v>
      </c>
      <c r="C29" s="245">
        <v>7042</v>
      </c>
      <c r="D29" s="246">
        <v>0</v>
      </c>
      <c r="E29" s="245">
        <v>0</v>
      </c>
      <c r="F29" s="246">
        <f>SUM(B29:E29)</f>
        <v>13732</v>
      </c>
      <c r="G29" s="248">
        <f>F29/$F$9</f>
        <v>0.01858878473044773</v>
      </c>
      <c r="H29" s="247">
        <v>10187</v>
      </c>
      <c r="I29" s="245">
        <v>10668</v>
      </c>
      <c r="J29" s="246"/>
      <c r="K29" s="245"/>
      <c r="L29" s="246">
        <f>SUM(H29:K29)</f>
        <v>20855</v>
      </c>
      <c r="M29" s="249">
        <f>IF(ISERROR(F29/L29-1),"         /0",(F29/L29-1))</f>
        <v>-0.3415487892591704</v>
      </c>
      <c r="N29" s="247">
        <v>49587</v>
      </c>
      <c r="O29" s="245">
        <v>49822</v>
      </c>
      <c r="P29" s="246">
        <v>506</v>
      </c>
      <c r="Q29" s="245">
        <v>507</v>
      </c>
      <c r="R29" s="246">
        <f>SUM(N29:Q29)</f>
        <v>100422</v>
      </c>
      <c r="S29" s="248">
        <f>R29/$R$9</f>
        <v>0.02292580082893771</v>
      </c>
      <c r="T29" s="247">
        <v>69120</v>
      </c>
      <c r="U29" s="245">
        <v>67131</v>
      </c>
      <c r="V29" s="246"/>
      <c r="W29" s="245"/>
      <c r="X29" s="246">
        <f>SUM(T29:W29)</f>
        <v>136251</v>
      </c>
      <c r="Y29" s="244">
        <f>IF(ISERROR(R29/X29-1),"         /0",IF(R29/X29&gt;5,"  *  ",(R29/X29-1)))</f>
        <v>-0.26296320760948544</v>
      </c>
    </row>
    <row r="30" spans="1:25" ht="19.5" customHeight="1">
      <c r="A30" s="250" t="s">
        <v>159</v>
      </c>
      <c r="B30" s="247">
        <v>4684</v>
      </c>
      <c r="C30" s="245">
        <v>5363</v>
      </c>
      <c r="D30" s="246">
        <v>0</v>
      </c>
      <c r="E30" s="245">
        <v>0</v>
      </c>
      <c r="F30" s="246">
        <f t="shared" si="0"/>
        <v>10047</v>
      </c>
      <c r="G30" s="248">
        <f t="shared" si="1"/>
        <v>0.013600460252462013</v>
      </c>
      <c r="H30" s="247">
        <v>3383</v>
      </c>
      <c r="I30" s="245">
        <v>3641</v>
      </c>
      <c r="J30" s="246"/>
      <c r="K30" s="245"/>
      <c r="L30" s="246">
        <f t="shared" si="2"/>
        <v>7024</v>
      </c>
      <c r="M30" s="249">
        <f t="shared" si="3"/>
        <v>0.43038154897494296</v>
      </c>
      <c r="N30" s="247">
        <v>31618</v>
      </c>
      <c r="O30" s="245">
        <v>29778</v>
      </c>
      <c r="P30" s="246"/>
      <c r="Q30" s="245"/>
      <c r="R30" s="246">
        <f t="shared" si="4"/>
        <v>61396</v>
      </c>
      <c r="S30" s="248">
        <f t="shared" si="5"/>
        <v>0.01401637557202067</v>
      </c>
      <c r="T30" s="247">
        <v>24087</v>
      </c>
      <c r="U30" s="245">
        <v>23273</v>
      </c>
      <c r="V30" s="246"/>
      <c r="W30" s="245"/>
      <c r="X30" s="246">
        <f t="shared" si="6"/>
        <v>47360</v>
      </c>
      <c r="Y30" s="244">
        <f t="shared" si="7"/>
        <v>0.2963682432432433</v>
      </c>
    </row>
    <row r="31" spans="1:25" ht="19.5" customHeight="1">
      <c r="A31" s="250" t="s">
        <v>147</v>
      </c>
      <c r="B31" s="247">
        <v>3953</v>
      </c>
      <c r="C31" s="245">
        <v>5516</v>
      </c>
      <c r="D31" s="246">
        <v>0</v>
      </c>
      <c r="E31" s="245">
        <v>0</v>
      </c>
      <c r="F31" s="246">
        <f>SUM(B31:E31)</f>
        <v>9469</v>
      </c>
      <c r="G31" s="248">
        <f>F31/$F$9</f>
        <v>0.012818031067041186</v>
      </c>
      <c r="H31" s="247">
        <v>3381</v>
      </c>
      <c r="I31" s="245">
        <v>4808</v>
      </c>
      <c r="J31" s="246"/>
      <c r="K31" s="245"/>
      <c r="L31" s="246">
        <f>SUM(H31:K31)</f>
        <v>8189</v>
      </c>
      <c r="M31" s="249">
        <f>IF(ISERROR(F31/L31-1),"         /0",(F31/L31-1))</f>
        <v>0.15630724142141905</v>
      </c>
      <c r="N31" s="247">
        <v>32155</v>
      </c>
      <c r="O31" s="245">
        <v>28735</v>
      </c>
      <c r="P31" s="246"/>
      <c r="Q31" s="245"/>
      <c r="R31" s="246">
        <f>SUM(N31:Q31)</f>
        <v>60890</v>
      </c>
      <c r="S31" s="248">
        <f>R31/$R$9</f>
        <v>0.013900858501862312</v>
      </c>
      <c r="T31" s="247">
        <v>13925</v>
      </c>
      <c r="U31" s="245">
        <v>15431</v>
      </c>
      <c r="V31" s="246"/>
      <c r="W31" s="245"/>
      <c r="X31" s="246">
        <f>SUM(T31:W31)</f>
        <v>29356</v>
      </c>
      <c r="Y31" s="244">
        <f>IF(ISERROR(R31/X31-1),"         /0",IF(R31/X31&gt;5,"  *  ",(R31/X31-1)))</f>
        <v>1.0741926693009947</v>
      </c>
    </row>
    <row r="32" spans="1:25" ht="19.5" customHeight="1">
      <c r="A32" s="250" t="s">
        <v>273</v>
      </c>
      <c r="B32" s="247">
        <v>3173</v>
      </c>
      <c r="C32" s="245">
        <v>4144</v>
      </c>
      <c r="D32" s="246">
        <v>0</v>
      </c>
      <c r="E32" s="245">
        <v>0</v>
      </c>
      <c r="F32" s="246">
        <f>SUM(B32:E32)</f>
        <v>7317</v>
      </c>
      <c r="G32" s="248">
        <f>F32/$F$9</f>
        <v>0.009904903719245997</v>
      </c>
      <c r="H32" s="247">
        <v>3656</v>
      </c>
      <c r="I32" s="245">
        <v>4475</v>
      </c>
      <c r="J32" s="246"/>
      <c r="K32" s="245"/>
      <c r="L32" s="246">
        <f>SUM(H32:K32)</f>
        <v>8131</v>
      </c>
      <c r="M32" s="249">
        <f>IF(ISERROR(F32/L32-1),"         /0",(F32/L32-1))</f>
        <v>-0.10011068749231333</v>
      </c>
      <c r="N32" s="247">
        <v>22817</v>
      </c>
      <c r="O32" s="245">
        <v>26198</v>
      </c>
      <c r="P32" s="246"/>
      <c r="Q32" s="245"/>
      <c r="R32" s="246">
        <f>SUM(N32:Q32)</f>
        <v>49015</v>
      </c>
      <c r="S32" s="248">
        <f>R32/$R$9</f>
        <v>0.01118986006682183</v>
      </c>
      <c r="T32" s="247">
        <v>22937</v>
      </c>
      <c r="U32" s="245">
        <v>23638</v>
      </c>
      <c r="V32" s="246"/>
      <c r="W32" s="245"/>
      <c r="X32" s="246">
        <f>SUM(T32:W32)</f>
        <v>46575</v>
      </c>
      <c r="Y32" s="244">
        <f>IF(ISERROR(R32/X32-1),"         /0",IF(R32/X32&gt;5,"  *  ",(R32/X32-1)))</f>
        <v>0.0523886205045625</v>
      </c>
    </row>
    <row r="33" spans="1:25" ht="19.5" customHeight="1">
      <c r="A33" s="250" t="s">
        <v>164</v>
      </c>
      <c r="B33" s="247">
        <v>3238</v>
      </c>
      <c r="C33" s="245">
        <v>3830</v>
      </c>
      <c r="D33" s="246">
        <v>0</v>
      </c>
      <c r="E33" s="245">
        <v>0</v>
      </c>
      <c r="F33" s="246">
        <f>SUM(B33:E33)</f>
        <v>7068</v>
      </c>
      <c r="G33" s="248">
        <f>F33/$F$9</f>
        <v>0.009567836475007615</v>
      </c>
      <c r="H33" s="247">
        <v>2392</v>
      </c>
      <c r="I33" s="245">
        <v>2803</v>
      </c>
      <c r="J33" s="246"/>
      <c r="K33" s="245"/>
      <c r="L33" s="246">
        <f>SUM(H33:K33)</f>
        <v>5195</v>
      </c>
      <c r="M33" s="249">
        <f>IF(ISERROR(F33/L33-1),"         /0",(F33/L33-1))</f>
        <v>0.3605389797882579</v>
      </c>
      <c r="N33" s="247">
        <v>18778</v>
      </c>
      <c r="O33" s="245">
        <v>18918</v>
      </c>
      <c r="P33" s="246"/>
      <c r="Q33" s="245"/>
      <c r="R33" s="246">
        <f>SUM(N33:Q33)</f>
        <v>37696</v>
      </c>
      <c r="S33" s="248">
        <f>R33/$R$9</f>
        <v>0.008605793432192508</v>
      </c>
      <c r="T33" s="247">
        <v>16046</v>
      </c>
      <c r="U33" s="245">
        <v>15950</v>
      </c>
      <c r="V33" s="246"/>
      <c r="W33" s="245"/>
      <c r="X33" s="246">
        <f>SUM(T33:W33)</f>
        <v>31996</v>
      </c>
      <c r="Y33" s="244">
        <f>IF(ISERROR(R33/X33-1),"         /0",IF(R33/X33&gt;5,"  *  ",(R33/X33-1)))</f>
        <v>0.178147268408551</v>
      </c>
    </row>
    <row r="34" spans="1:25" ht="19.5" customHeight="1">
      <c r="A34" s="250" t="s">
        <v>275</v>
      </c>
      <c r="B34" s="247">
        <v>1321</v>
      </c>
      <c r="C34" s="245">
        <v>1718</v>
      </c>
      <c r="D34" s="246">
        <v>821</v>
      </c>
      <c r="E34" s="245">
        <v>1034</v>
      </c>
      <c r="F34" s="246">
        <f t="shared" si="0"/>
        <v>4894</v>
      </c>
      <c r="G34" s="248">
        <f t="shared" si="1"/>
        <v>0.006624928085552811</v>
      </c>
      <c r="H34" s="247">
        <v>968</v>
      </c>
      <c r="I34" s="245">
        <v>1082</v>
      </c>
      <c r="J34" s="246">
        <v>1977</v>
      </c>
      <c r="K34" s="245">
        <v>2117</v>
      </c>
      <c r="L34" s="246">
        <f t="shared" si="2"/>
        <v>6144</v>
      </c>
      <c r="M34" s="249">
        <f t="shared" si="3"/>
        <v>-0.20345052083333337</v>
      </c>
      <c r="N34" s="247">
        <v>6297</v>
      </c>
      <c r="O34" s="245">
        <v>6871</v>
      </c>
      <c r="P34" s="246">
        <v>919</v>
      </c>
      <c r="Q34" s="245">
        <v>1131</v>
      </c>
      <c r="R34" s="246">
        <f t="shared" si="4"/>
        <v>15218</v>
      </c>
      <c r="S34" s="248">
        <f t="shared" si="5"/>
        <v>0.003474187299742826</v>
      </c>
      <c r="T34" s="247">
        <v>5775</v>
      </c>
      <c r="U34" s="245">
        <v>5780</v>
      </c>
      <c r="V34" s="246">
        <v>4204</v>
      </c>
      <c r="W34" s="245">
        <v>4264</v>
      </c>
      <c r="X34" s="246">
        <f t="shared" si="6"/>
        <v>20023</v>
      </c>
      <c r="Y34" s="244">
        <f t="shared" si="7"/>
        <v>-0.23997402986565453</v>
      </c>
    </row>
    <row r="35" spans="1:25" ht="19.5" customHeight="1">
      <c r="A35" s="250" t="s">
        <v>276</v>
      </c>
      <c r="B35" s="247">
        <v>1071</v>
      </c>
      <c r="C35" s="245">
        <v>1300</v>
      </c>
      <c r="D35" s="246">
        <v>0</v>
      </c>
      <c r="E35" s="245">
        <v>0</v>
      </c>
      <c r="F35" s="246">
        <f t="shared" si="0"/>
        <v>2371</v>
      </c>
      <c r="G35" s="248">
        <f t="shared" si="1"/>
        <v>0.003209584080679549</v>
      </c>
      <c r="H35" s="247">
        <v>1579</v>
      </c>
      <c r="I35" s="245">
        <v>1434</v>
      </c>
      <c r="J35" s="246"/>
      <c r="K35" s="245"/>
      <c r="L35" s="246">
        <f t="shared" si="2"/>
        <v>3013</v>
      </c>
      <c r="M35" s="249">
        <f t="shared" si="3"/>
        <v>-0.21307666777298373</v>
      </c>
      <c r="N35" s="247">
        <v>8130</v>
      </c>
      <c r="O35" s="245">
        <v>6974</v>
      </c>
      <c r="P35" s="246"/>
      <c r="Q35" s="245"/>
      <c r="R35" s="246">
        <f t="shared" si="4"/>
        <v>15104</v>
      </c>
      <c r="S35" s="248">
        <f t="shared" si="5"/>
        <v>0.0034481617147664374</v>
      </c>
      <c r="T35" s="247">
        <v>5324</v>
      </c>
      <c r="U35" s="245">
        <v>5358</v>
      </c>
      <c r="V35" s="246"/>
      <c r="W35" s="245"/>
      <c r="X35" s="246">
        <f t="shared" si="6"/>
        <v>10682</v>
      </c>
      <c r="Y35" s="244">
        <f t="shared" si="7"/>
        <v>0.4139674218311178</v>
      </c>
    </row>
    <row r="36" spans="1:25" ht="19.5" customHeight="1">
      <c r="A36" s="250" t="s">
        <v>160</v>
      </c>
      <c r="B36" s="247">
        <v>1164</v>
      </c>
      <c r="C36" s="245">
        <v>1011</v>
      </c>
      <c r="D36" s="246">
        <v>0</v>
      </c>
      <c r="E36" s="245">
        <v>0</v>
      </c>
      <c r="F36" s="246">
        <f t="shared" si="0"/>
        <v>2175</v>
      </c>
      <c r="G36" s="248">
        <f t="shared" si="1"/>
        <v>0.0029442620731666047</v>
      </c>
      <c r="H36" s="247">
        <v>0</v>
      </c>
      <c r="I36" s="245">
        <v>1</v>
      </c>
      <c r="J36" s="246"/>
      <c r="K36" s="245"/>
      <c r="L36" s="246">
        <f t="shared" si="2"/>
        <v>1</v>
      </c>
      <c r="M36" s="249" t="s">
        <v>50</v>
      </c>
      <c r="N36" s="247">
        <v>1872</v>
      </c>
      <c r="O36" s="245">
        <v>1673</v>
      </c>
      <c r="P36" s="246"/>
      <c r="Q36" s="245"/>
      <c r="R36" s="246">
        <f t="shared" si="4"/>
        <v>3545</v>
      </c>
      <c r="S36" s="248">
        <f t="shared" si="5"/>
        <v>0.000809304374923664</v>
      </c>
      <c r="T36" s="247">
        <v>10</v>
      </c>
      <c r="U36" s="245">
        <v>80</v>
      </c>
      <c r="V36" s="246"/>
      <c r="W36" s="245"/>
      <c r="X36" s="246">
        <f t="shared" si="6"/>
        <v>90</v>
      </c>
      <c r="Y36" s="244" t="str">
        <f t="shared" si="7"/>
        <v>  *  </v>
      </c>
    </row>
    <row r="37" spans="1:25" ht="19.5" customHeight="1">
      <c r="A37" s="250" t="s">
        <v>161</v>
      </c>
      <c r="B37" s="247">
        <v>652</v>
      </c>
      <c r="C37" s="245">
        <v>1162</v>
      </c>
      <c r="D37" s="246">
        <v>0</v>
      </c>
      <c r="E37" s="245">
        <v>0</v>
      </c>
      <c r="F37" s="246">
        <f t="shared" si="0"/>
        <v>1814</v>
      </c>
      <c r="G37" s="248">
        <f t="shared" si="1"/>
        <v>0.002455582253206538</v>
      </c>
      <c r="H37" s="247">
        <v>466</v>
      </c>
      <c r="I37" s="245">
        <v>1197</v>
      </c>
      <c r="J37" s="246"/>
      <c r="K37" s="245"/>
      <c r="L37" s="246">
        <f t="shared" si="2"/>
        <v>1663</v>
      </c>
      <c r="M37" s="249">
        <f t="shared" si="3"/>
        <v>0.09079975947083585</v>
      </c>
      <c r="N37" s="247">
        <v>5730</v>
      </c>
      <c r="O37" s="245">
        <v>9084</v>
      </c>
      <c r="P37" s="246"/>
      <c r="Q37" s="245"/>
      <c r="R37" s="246">
        <f t="shared" si="4"/>
        <v>14814</v>
      </c>
      <c r="S37" s="248">
        <f t="shared" si="5"/>
        <v>0.0033819562793001856</v>
      </c>
      <c r="T37" s="247">
        <v>12627</v>
      </c>
      <c r="U37" s="245">
        <v>12780</v>
      </c>
      <c r="V37" s="246"/>
      <c r="W37" s="245"/>
      <c r="X37" s="246">
        <f t="shared" si="6"/>
        <v>25407</v>
      </c>
      <c r="Y37" s="244">
        <f t="shared" si="7"/>
        <v>-0.41693234148069425</v>
      </c>
    </row>
    <row r="38" spans="1:25" ht="19.5" customHeight="1">
      <c r="A38" s="250" t="s">
        <v>249</v>
      </c>
      <c r="B38" s="247">
        <v>575</v>
      </c>
      <c r="C38" s="245">
        <v>681</v>
      </c>
      <c r="D38" s="246">
        <v>0</v>
      </c>
      <c r="E38" s="245">
        <v>0</v>
      </c>
      <c r="F38" s="246">
        <f t="shared" si="0"/>
        <v>1256</v>
      </c>
      <c r="G38" s="248">
        <f t="shared" si="1"/>
        <v>0.0017002267420217266</v>
      </c>
      <c r="H38" s="247"/>
      <c r="I38" s="245"/>
      <c r="J38" s="246"/>
      <c r="K38" s="245"/>
      <c r="L38" s="246">
        <f t="shared" si="2"/>
        <v>0</v>
      </c>
      <c r="M38" s="249" t="str">
        <f t="shared" si="3"/>
        <v>         /0</v>
      </c>
      <c r="N38" s="247">
        <v>668</v>
      </c>
      <c r="O38" s="245">
        <v>782</v>
      </c>
      <c r="P38" s="246"/>
      <c r="Q38" s="245"/>
      <c r="R38" s="246">
        <f t="shared" si="4"/>
        <v>1450</v>
      </c>
      <c r="S38" s="248">
        <f t="shared" si="5"/>
        <v>0.0003310271773312589</v>
      </c>
      <c r="T38" s="247"/>
      <c r="U38" s="245"/>
      <c r="V38" s="246"/>
      <c r="W38" s="245"/>
      <c r="X38" s="246">
        <f t="shared" si="6"/>
        <v>0</v>
      </c>
      <c r="Y38" s="244" t="str">
        <f t="shared" si="7"/>
        <v>         /0</v>
      </c>
    </row>
    <row r="39" spans="1:25" ht="19.5" customHeight="1" thickBot="1">
      <c r="A39" s="250" t="s">
        <v>148</v>
      </c>
      <c r="B39" s="247">
        <v>27</v>
      </c>
      <c r="C39" s="245">
        <v>0</v>
      </c>
      <c r="D39" s="246">
        <v>2</v>
      </c>
      <c r="E39" s="245">
        <v>5</v>
      </c>
      <c r="F39" s="246">
        <f t="shared" si="0"/>
        <v>34</v>
      </c>
      <c r="G39" s="248">
        <f t="shared" si="1"/>
        <v>4.6025246201225084E-05</v>
      </c>
      <c r="H39" s="247">
        <v>3293</v>
      </c>
      <c r="I39" s="245">
        <v>3727</v>
      </c>
      <c r="J39" s="246">
        <v>12</v>
      </c>
      <c r="K39" s="245">
        <v>10</v>
      </c>
      <c r="L39" s="246">
        <f t="shared" si="2"/>
        <v>7042</v>
      </c>
      <c r="M39" s="249">
        <f t="shared" si="3"/>
        <v>-0.9951718261857427</v>
      </c>
      <c r="N39" s="247">
        <v>6406</v>
      </c>
      <c r="O39" s="245">
        <v>5549</v>
      </c>
      <c r="P39" s="246">
        <v>59</v>
      </c>
      <c r="Q39" s="245">
        <v>52</v>
      </c>
      <c r="R39" s="246">
        <f t="shared" si="4"/>
        <v>12066</v>
      </c>
      <c r="S39" s="248">
        <f t="shared" si="5"/>
        <v>0.002754602704606186</v>
      </c>
      <c r="T39" s="247">
        <v>28432</v>
      </c>
      <c r="U39" s="245">
        <v>28042</v>
      </c>
      <c r="V39" s="246">
        <v>83</v>
      </c>
      <c r="W39" s="245">
        <v>58</v>
      </c>
      <c r="X39" s="246">
        <f t="shared" si="6"/>
        <v>56615</v>
      </c>
      <c r="Y39" s="244">
        <f t="shared" si="7"/>
        <v>-0.7868762695398746</v>
      </c>
    </row>
    <row r="40" spans="1:25" s="284" customFormat="1" ht="19.5" customHeight="1">
      <c r="A40" s="293" t="s">
        <v>59</v>
      </c>
      <c r="B40" s="290">
        <f>SUM(B41:B48)</f>
        <v>43287</v>
      </c>
      <c r="C40" s="289">
        <f>SUM(C41:C48)</f>
        <v>49030</v>
      </c>
      <c r="D40" s="288">
        <f>SUM(D41:D48)</f>
        <v>3</v>
      </c>
      <c r="E40" s="289">
        <f>SUM(E41:E48)</f>
        <v>39</v>
      </c>
      <c r="F40" s="288">
        <f t="shared" si="0"/>
        <v>92359</v>
      </c>
      <c r="G40" s="291">
        <f t="shared" si="1"/>
        <v>0.12502487393820433</v>
      </c>
      <c r="H40" s="290">
        <f>SUM(H41:H48)</f>
        <v>45837</v>
      </c>
      <c r="I40" s="289">
        <f>SUM(I41:I48)</f>
        <v>52688</v>
      </c>
      <c r="J40" s="288">
        <f>SUM(J41:J48)</f>
        <v>11</v>
      </c>
      <c r="K40" s="289">
        <f>SUM(K41:K48)</f>
        <v>0</v>
      </c>
      <c r="L40" s="288">
        <f t="shared" si="2"/>
        <v>98536</v>
      </c>
      <c r="M40" s="292">
        <f t="shared" si="3"/>
        <v>-0.06268774864009097</v>
      </c>
      <c r="N40" s="290">
        <f>SUM(N41:N48)</f>
        <v>304469</v>
      </c>
      <c r="O40" s="289">
        <f>SUM(O41:O48)</f>
        <v>277601</v>
      </c>
      <c r="P40" s="288">
        <f>SUM(P41:P48)</f>
        <v>160</v>
      </c>
      <c r="Q40" s="289">
        <f>SUM(Q41:Q48)</f>
        <v>270</v>
      </c>
      <c r="R40" s="288">
        <f t="shared" si="4"/>
        <v>582500</v>
      </c>
      <c r="S40" s="291">
        <f t="shared" si="5"/>
        <v>0.13298160744514367</v>
      </c>
      <c r="T40" s="290">
        <f>SUM(T41:T48)</f>
        <v>308461</v>
      </c>
      <c r="U40" s="289">
        <f>SUM(U41:U48)</f>
        <v>272021</v>
      </c>
      <c r="V40" s="288">
        <f>SUM(V41:V48)</f>
        <v>153</v>
      </c>
      <c r="W40" s="289">
        <f>SUM(W41:W48)</f>
        <v>23</v>
      </c>
      <c r="X40" s="288">
        <f t="shared" si="6"/>
        <v>580658</v>
      </c>
      <c r="Y40" s="285">
        <f t="shared" si="7"/>
        <v>0.0031722631910693355</v>
      </c>
    </row>
    <row r="41" spans="1:25" ht="19.5" customHeight="1">
      <c r="A41" s="250" t="s">
        <v>146</v>
      </c>
      <c r="B41" s="247">
        <v>16705</v>
      </c>
      <c r="C41" s="245">
        <v>20599</v>
      </c>
      <c r="D41" s="246">
        <v>3</v>
      </c>
      <c r="E41" s="245">
        <v>39</v>
      </c>
      <c r="F41" s="246">
        <f t="shared" si="0"/>
        <v>37346</v>
      </c>
      <c r="G41" s="248">
        <f t="shared" si="1"/>
        <v>0.050554671900910356</v>
      </c>
      <c r="H41" s="247">
        <v>16335</v>
      </c>
      <c r="I41" s="245">
        <v>19426</v>
      </c>
      <c r="J41" s="246">
        <v>11</v>
      </c>
      <c r="K41" s="245"/>
      <c r="L41" s="246">
        <f t="shared" si="2"/>
        <v>35772</v>
      </c>
      <c r="M41" s="249">
        <f t="shared" si="3"/>
        <v>0.04400089455440015</v>
      </c>
      <c r="N41" s="247">
        <v>120061</v>
      </c>
      <c r="O41" s="245">
        <v>116241</v>
      </c>
      <c r="P41" s="246">
        <v>146</v>
      </c>
      <c r="Q41" s="245">
        <v>39</v>
      </c>
      <c r="R41" s="246">
        <f t="shared" si="4"/>
        <v>236487</v>
      </c>
      <c r="S41" s="248">
        <f t="shared" si="5"/>
        <v>0.05398870626588788</v>
      </c>
      <c r="T41" s="247">
        <v>112525</v>
      </c>
      <c r="U41" s="245">
        <v>102921</v>
      </c>
      <c r="V41" s="246">
        <v>147</v>
      </c>
      <c r="W41" s="245"/>
      <c r="X41" s="229">
        <f t="shared" si="6"/>
        <v>215593</v>
      </c>
      <c r="Y41" s="244">
        <f t="shared" si="7"/>
        <v>0.09691409275811358</v>
      </c>
    </row>
    <row r="42" spans="1:25" ht="19.5" customHeight="1">
      <c r="A42" s="250" t="s">
        <v>155</v>
      </c>
      <c r="B42" s="247">
        <v>11652</v>
      </c>
      <c r="C42" s="245">
        <v>13016</v>
      </c>
      <c r="D42" s="246">
        <v>0</v>
      </c>
      <c r="E42" s="245">
        <v>0</v>
      </c>
      <c r="F42" s="246">
        <f t="shared" si="0"/>
        <v>24668</v>
      </c>
      <c r="G42" s="248">
        <f t="shared" si="1"/>
        <v>0.0333926698027006</v>
      </c>
      <c r="H42" s="247">
        <v>14213</v>
      </c>
      <c r="I42" s="245">
        <v>17378</v>
      </c>
      <c r="J42" s="246"/>
      <c r="K42" s="245"/>
      <c r="L42" s="246">
        <f t="shared" si="2"/>
        <v>31591</v>
      </c>
      <c r="M42" s="249">
        <f t="shared" si="3"/>
        <v>-0.2191446931087968</v>
      </c>
      <c r="N42" s="247">
        <v>84618</v>
      </c>
      <c r="O42" s="245">
        <v>77473</v>
      </c>
      <c r="P42" s="246"/>
      <c r="Q42" s="245"/>
      <c r="R42" s="246">
        <f t="shared" si="4"/>
        <v>162091</v>
      </c>
      <c r="S42" s="248">
        <f t="shared" si="5"/>
        <v>0.03700450082813868</v>
      </c>
      <c r="T42" s="247">
        <v>97730</v>
      </c>
      <c r="U42" s="245">
        <v>87221</v>
      </c>
      <c r="V42" s="246"/>
      <c r="W42" s="245"/>
      <c r="X42" s="229">
        <f t="shared" si="6"/>
        <v>184951</v>
      </c>
      <c r="Y42" s="244">
        <f t="shared" si="7"/>
        <v>-0.12360030494563423</v>
      </c>
    </row>
    <row r="43" spans="1:25" ht="19.5" customHeight="1">
      <c r="A43" s="250" t="s">
        <v>158</v>
      </c>
      <c r="B43" s="247">
        <v>7728</v>
      </c>
      <c r="C43" s="245">
        <v>8330</v>
      </c>
      <c r="D43" s="246">
        <v>0</v>
      </c>
      <c r="E43" s="245">
        <v>0</v>
      </c>
      <c r="F43" s="246">
        <f aca="true" t="shared" si="8" ref="F43:F48">SUM(B43:E43)</f>
        <v>16058</v>
      </c>
      <c r="G43" s="248">
        <f aca="true" t="shared" si="9" ref="G43:G48">F43/$F$9</f>
        <v>0.021737453044096248</v>
      </c>
      <c r="H43" s="247">
        <v>7713</v>
      </c>
      <c r="I43" s="245">
        <v>8476</v>
      </c>
      <c r="J43" s="246"/>
      <c r="K43" s="245"/>
      <c r="L43" s="246">
        <f aca="true" t="shared" si="10" ref="L43:L48">SUM(H43:K43)</f>
        <v>16189</v>
      </c>
      <c r="M43" s="249">
        <f aca="true" t="shared" si="11" ref="M43:M48">IF(ISERROR(F43/L43-1),"         /0",(F43/L43-1))</f>
        <v>-0.008091914262771005</v>
      </c>
      <c r="N43" s="247">
        <v>49630</v>
      </c>
      <c r="O43" s="245">
        <v>46752</v>
      </c>
      <c r="P43" s="246"/>
      <c r="Q43" s="245"/>
      <c r="R43" s="246">
        <f aca="true" t="shared" si="12" ref="R43:R48">SUM(N43:Q43)</f>
        <v>96382</v>
      </c>
      <c r="S43" s="248">
        <f aca="true" t="shared" si="13" ref="S43:S48">R43/$R$9</f>
        <v>0.022003490624511308</v>
      </c>
      <c r="T43" s="247">
        <v>49428</v>
      </c>
      <c r="U43" s="245">
        <v>45265</v>
      </c>
      <c r="V43" s="246"/>
      <c r="W43" s="245"/>
      <c r="X43" s="229">
        <f aca="true" t="shared" si="14" ref="X43:X48">SUM(T43:W43)</f>
        <v>94693</v>
      </c>
      <c r="Y43" s="244">
        <f aca="true" t="shared" si="15" ref="Y43:Y48">IF(ISERROR(R43/X43-1),"         /0",IF(R43/X43&gt;5,"  *  ",(R43/X43-1)))</f>
        <v>0.017836587709756824</v>
      </c>
    </row>
    <row r="44" spans="1:25" ht="19.5" customHeight="1">
      <c r="A44" s="250" t="s">
        <v>162</v>
      </c>
      <c r="B44" s="247">
        <v>5925</v>
      </c>
      <c r="C44" s="245">
        <v>7085</v>
      </c>
      <c r="D44" s="246">
        <v>0</v>
      </c>
      <c r="E44" s="245">
        <v>0</v>
      </c>
      <c r="F44" s="246">
        <f t="shared" si="8"/>
        <v>13010</v>
      </c>
      <c r="G44" s="248">
        <f t="shared" si="9"/>
        <v>0.0176114250905276</v>
      </c>
      <c r="H44" s="247">
        <v>6440</v>
      </c>
      <c r="I44" s="245">
        <v>7408</v>
      </c>
      <c r="J44" s="246"/>
      <c r="K44" s="245"/>
      <c r="L44" s="246">
        <f t="shared" si="10"/>
        <v>13848</v>
      </c>
      <c r="M44" s="249">
        <f t="shared" si="11"/>
        <v>-0.06051415366839974</v>
      </c>
      <c r="N44" s="247">
        <v>40997</v>
      </c>
      <c r="O44" s="245">
        <v>37135</v>
      </c>
      <c r="P44" s="246"/>
      <c r="Q44" s="245"/>
      <c r="R44" s="246">
        <f t="shared" si="12"/>
        <v>78132</v>
      </c>
      <c r="S44" s="248">
        <f t="shared" si="13"/>
        <v>0.017837114082238564</v>
      </c>
      <c r="T44" s="247">
        <v>40960</v>
      </c>
      <c r="U44" s="245">
        <v>36614</v>
      </c>
      <c r="V44" s="246"/>
      <c r="W44" s="245"/>
      <c r="X44" s="229">
        <f t="shared" si="14"/>
        <v>77574</v>
      </c>
      <c r="Y44" s="244">
        <f t="shared" si="15"/>
        <v>0.007193131719390511</v>
      </c>
    </row>
    <row r="45" spans="1:25" ht="19.5" customHeight="1">
      <c r="A45" s="250" t="s">
        <v>153</v>
      </c>
      <c r="B45" s="247">
        <v>414</v>
      </c>
      <c r="C45" s="245">
        <v>0</v>
      </c>
      <c r="D45" s="246">
        <v>0</v>
      </c>
      <c r="E45" s="245">
        <v>0</v>
      </c>
      <c r="F45" s="246">
        <f t="shared" si="8"/>
        <v>414</v>
      </c>
      <c r="G45" s="248">
        <f t="shared" si="9"/>
        <v>0.0005604250566855054</v>
      </c>
      <c r="H45" s="247">
        <v>350</v>
      </c>
      <c r="I45" s="245"/>
      <c r="J45" s="246"/>
      <c r="K45" s="245"/>
      <c r="L45" s="246">
        <f t="shared" si="10"/>
        <v>350</v>
      </c>
      <c r="M45" s="249">
        <f t="shared" si="11"/>
        <v>0.18285714285714283</v>
      </c>
      <c r="N45" s="247">
        <v>3966</v>
      </c>
      <c r="O45" s="245"/>
      <c r="P45" s="246"/>
      <c r="Q45" s="245"/>
      <c r="R45" s="246">
        <f t="shared" si="12"/>
        <v>3966</v>
      </c>
      <c r="S45" s="248">
        <f t="shared" si="13"/>
        <v>0.000905416403652257</v>
      </c>
      <c r="T45" s="247">
        <v>2470</v>
      </c>
      <c r="U45" s="245"/>
      <c r="V45" s="246"/>
      <c r="W45" s="245"/>
      <c r="X45" s="229">
        <f t="shared" si="14"/>
        <v>2470</v>
      </c>
      <c r="Y45" s="244">
        <f t="shared" si="15"/>
        <v>0.605668016194332</v>
      </c>
    </row>
    <row r="46" spans="1:25" ht="19.5" customHeight="1">
      <c r="A46" s="250" t="s">
        <v>269</v>
      </c>
      <c r="B46" s="247">
        <v>384</v>
      </c>
      <c r="C46" s="245">
        <v>0</v>
      </c>
      <c r="D46" s="246">
        <v>0</v>
      </c>
      <c r="E46" s="245">
        <v>0</v>
      </c>
      <c r="F46" s="246">
        <f t="shared" si="8"/>
        <v>384</v>
      </c>
      <c r="G46" s="248">
        <f t="shared" si="9"/>
        <v>0.0005198145453314833</v>
      </c>
      <c r="H46" s="247"/>
      <c r="I46" s="245"/>
      <c r="J46" s="246"/>
      <c r="K46" s="245"/>
      <c r="L46" s="246">
        <f t="shared" si="10"/>
        <v>0</v>
      </c>
      <c r="M46" s="249" t="str">
        <f t="shared" si="11"/>
        <v>         /0</v>
      </c>
      <c r="N46" s="247">
        <v>1491</v>
      </c>
      <c r="O46" s="245"/>
      <c r="P46" s="246"/>
      <c r="Q46" s="245"/>
      <c r="R46" s="246">
        <f t="shared" si="12"/>
        <v>1491</v>
      </c>
      <c r="S46" s="248">
        <f t="shared" si="13"/>
        <v>0.00034038725613855654</v>
      </c>
      <c r="T46" s="247"/>
      <c r="U46" s="245"/>
      <c r="V46" s="246"/>
      <c r="W46" s="245"/>
      <c r="X46" s="229">
        <f t="shared" si="14"/>
        <v>0</v>
      </c>
      <c r="Y46" s="244" t="str">
        <f t="shared" si="15"/>
        <v>         /0</v>
      </c>
    </row>
    <row r="47" spans="1:25" ht="19.5" customHeight="1">
      <c r="A47" s="250" t="s">
        <v>163</v>
      </c>
      <c r="B47" s="247">
        <v>359</v>
      </c>
      <c r="C47" s="245">
        <v>0</v>
      </c>
      <c r="D47" s="246">
        <v>0</v>
      </c>
      <c r="E47" s="245">
        <v>0</v>
      </c>
      <c r="F47" s="246">
        <f t="shared" si="8"/>
        <v>359</v>
      </c>
      <c r="G47" s="248">
        <f t="shared" si="9"/>
        <v>0.00048597245253646483</v>
      </c>
      <c r="H47" s="247">
        <v>95</v>
      </c>
      <c r="I47" s="245"/>
      <c r="J47" s="246"/>
      <c r="K47" s="245"/>
      <c r="L47" s="246">
        <f t="shared" si="10"/>
        <v>95</v>
      </c>
      <c r="M47" s="249">
        <f t="shared" si="11"/>
        <v>2.778947368421053</v>
      </c>
      <c r="N47" s="247">
        <v>1475</v>
      </c>
      <c r="O47" s="245"/>
      <c r="P47" s="246"/>
      <c r="Q47" s="245"/>
      <c r="R47" s="246">
        <f t="shared" si="12"/>
        <v>1475</v>
      </c>
      <c r="S47" s="248">
        <f t="shared" si="13"/>
        <v>0.0003367345424576599</v>
      </c>
      <c r="T47" s="247">
        <v>892</v>
      </c>
      <c r="U47" s="245"/>
      <c r="V47" s="246"/>
      <c r="W47" s="245"/>
      <c r="X47" s="229">
        <f t="shared" si="14"/>
        <v>892</v>
      </c>
      <c r="Y47" s="244">
        <f t="shared" si="15"/>
        <v>0.6535874439461884</v>
      </c>
    </row>
    <row r="48" spans="1:25" ht="19.5" customHeight="1" thickBot="1">
      <c r="A48" s="250" t="s">
        <v>148</v>
      </c>
      <c r="B48" s="247">
        <v>120</v>
      </c>
      <c r="C48" s="245">
        <v>0</v>
      </c>
      <c r="D48" s="246">
        <v>0</v>
      </c>
      <c r="E48" s="245">
        <v>0</v>
      </c>
      <c r="F48" s="246">
        <f t="shared" si="8"/>
        <v>120</v>
      </c>
      <c r="G48" s="248">
        <f t="shared" si="9"/>
        <v>0.00016244204541608853</v>
      </c>
      <c r="H48" s="247">
        <v>691</v>
      </c>
      <c r="I48" s="245">
        <v>0</v>
      </c>
      <c r="J48" s="246">
        <v>0</v>
      </c>
      <c r="K48" s="245">
        <v>0</v>
      </c>
      <c r="L48" s="246">
        <f t="shared" si="10"/>
        <v>691</v>
      </c>
      <c r="M48" s="249">
        <f t="shared" si="11"/>
        <v>-0.8263386396526773</v>
      </c>
      <c r="N48" s="247">
        <v>2231</v>
      </c>
      <c r="O48" s="245">
        <v>0</v>
      </c>
      <c r="P48" s="246">
        <v>14</v>
      </c>
      <c r="Q48" s="245">
        <v>231</v>
      </c>
      <c r="R48" s="246">
        <f t="shared" si="12"/>
        <v>2476</v>
      </c>
      <c r="S48" s="248">
        <f t="shared" si="13"/>
        <v>0.0005652574421187565</v>
      </c>
      <c r="T48" s="247">
        <v>4456</v>
      </c>
      <c r="U48" s="245">
        <v>0</v>
      </c>
      <c r="V48" s="246">
        <v>6</v>
      </c>
      <c r="W48" s="245">
        <v>23</v>
      </c>
      <c r="X48" s="229">
        <f t="shared" si="14"/>
        <v>4485</v>
      </c>
      <c r="Y48" s="244">
        <f t="shared" si="15"/>
        <v>-0.44793756967670006</v>
      </c>
    </row>
    <row r="49" spans="1:25" s="284" customFormat="1" ht="19.5" customHeight="1">
      <c r="A49" s="293" t="s">
        <v>58</v>
      </c>
      <c r="B49" s="290">
        <f>SUM(B50:B56)</f>
        <v>83178</v>
      </c>
      <c r="C49" s="289">
        <f>SUM(C50:C56)</f>
        <v>95294</v>
      </c>
      <c r="D49" s="288">
        <f>SUM(D50:D56)</f>
        <v>1715</v>
      </c>
      <c r="E49" s="289">
        <f>SUM(E50:E56)</f>
        <v>2000</v>
      </c>
      <c r="F49" s="288">
        <f aca="true" t="shared" si="16" ref="F49:F65">SUM(B49:E49)</f>
        <v>182187</v>
      </c>
      <c r="G49" s="291">
        <f aca="true" t="shared" si="17" ref="G49:G65">F49/$F$9</f>
        <v>0.24662357440184102</v>
      </c>
      <c r="H49" s="290">
        <f>SUM(H50:H56)</f>
        <v>73824</v>
      </c>
      <c r="I49" s="289">
        <f>SUM(I50:I56)</f>
        <v>78782</v>
      </c>
      <c r="J49" s="288">
        <f>SUM(J50:J56)</f>
        <v>1659</v>
      </c>
      <c r="K49" s="289">
        <f>SUM(K50:K56)</f>
        <v>1787</v>
      </c>
      <c r="L49" s="288">
        <f aca="true" t="shared" si="18" ref="L49:L65">SUM(H49:K49)</f>
        <v>156052</v>
      </c>
      <c r="M49" s="292">
        <f aca="true" t="shared" si="19" ref="M49:M65">IF(ISERROR(F49/L49-1),"         /0",(F49/L49-1))</f>
        <v>0.1674762258734268</v>
      </c>
      <c r="N49" s="290">
        <f>SUM(N50:N56)</f>
        <v>555995</v>
      </c>
      <c r="O49" s="289">
        <f>SUM(O50:O56)</f>
        <v>534405</v>
      </c>
      <c r="P49" s="288">
        <f>SUM(P50:P56)</f>
        <v>9033</v>
      </c>
      <c r="Q49" s="289">
        <f>SUM(Q50:Q56)</f>
        <v>8405</v>
      </c>
      <c r="R49" s="288">
        <f aca="true" t="shared" si="20" ref="R49:R65">SUM(N49:Q49)</f>
        <v>1107838</v>
      </c>
      <c r="S49" s="291">
        <f aca="true" t="shared" si="21" ref="S49:S65">R49/$R$9</f>
        <v>0.2529134386760739</v>
      </c>
      <c r="T49" s="290">
        <f>SUM(T50:T56)</f>
        <v>438693</v>
      </c>
      <c r="U49" s="289">
        <f>SUM(U50:U56)</f>
        <v>395815</v>
      </c>
      <c r="V49" s="288">
        <f>SUM(V50:V56)</f>
        <v>10391</v>
      </c>
      <c r="W49" s="289">
        <f>SUM(W50:W56)</f>
        <v>9959</v>
      </c>
      <c r="X49" s="288">
        <f aca="true" t="shared" si="22" ref="X49:X65">SUM(T49:W49)</f>
        <v>854858</v>
      </c>
      <c r="Y49" s="285">
        <f aca="true" t="shared" si="23" ref="Y49:Y65">IF(ISERROR(R49/X49-1),"         /0",IF(R49/X49&gt;5,"  *  ",(R49/X49-1)))</f>
        <v>0.29593218990756354</v>
      </c>
    </row>
    <row r="50" spans="1:25" s="220" customFormat="1" ht="19.5" customHeight="1">
      <c r="A50" s="235" t="s">
        <v>147</v>
      </c>
      <c r="B50" s="233">
        <v>47708</v>
      </c>
      <c r="C50" s="230">
        <v>55585</v>
      </c>
      <c r="D50" s="229">
        <v>309</v>
      </c>
      <c r="E50" s="230">
        <v>610</v>
      </c>
      <c r="F50" s="229">
        <f t="shared" si="16"/>
        <v>104212</v>
      </c>
      <c r="G50" s="232">
        <f t="shared" si="17"/>
        <v>0.14107008697417847</v>
      </c>
      <c r="H50" s="233">
        <v>40937</v>
      </c>
      <c r="I50" s="230">
        <v>40770</v>
      </c>
      <c r="J50" s="229">
        <v>541</v>
      </c>
      <c r="K50" s="230">
        <v>659</v>
      </c>
      <c r="L50" s="229">
        <f t="shared" si="18"/>
        <v>82907</v>
      </c>
      <c r="M50" s="234">
        <f t="shared" si="19"/>
        <v>0.2569746824755448</v>
      </c>
      <c r="N50" s="233">
        <v>312082</v>
      </c>
      <c r="O50" s="230">
        <v>302022</v>
      </c>
      <c r="P50" s="229">
        <v>2532</v>
      </c>
      <c r="Q50" s="230">
        <v>3061</v>
      </c>
      <c r="R50" s="229">
        <f t="shared" si="20"/>
        <v>619697</v>
      </c>
      <c r="S50" s="232">
        <f t="shared" si="21"/>
        <v>0.1414734818694132</v>
      </c>
      <c r="T50" s="231">
        <v>214182</v>
      </c>
      <c r="U50" s="230">
        <v>172140</v>
      </c>
      <c r="V50" s="229">
        <v>3503</v>
      </c>
      <c r="W50" s="230">
        <v>3419</v>
      </c>
      <c r="X50" s="229">
        <f t="shared" si="22"/>
        <v>393244</v>
      </c>
      <c r="Y50" s="228">
        <f t="shared" si="23"/>
        <v>0.57585875436116</v>
      </c>
    </row>
    <row r="51" spans="1:25" s="220" customFormat="1" ht="19.5" customHeight="1">
      <c r="A51" s="235" t="s">
        <v>146</v>
      </c>
      <c r="B51" s="233">
        <v>22983</v>
      </c>
      <c r="C51" s="230">
        <v>25789</v>
      </c>
      <c r="D51" s="229">
        <v>725</v>
      </c>
      <c r="E51" s="230">
        <v>877</v>
      </c>
      <c r="F51" s="229">
        <f aca="true" t="shared" si="24" ref="F51:F56">SUM(B51:E51)</f>
        <v>50374</v>
      </c>
      <c r="G51" s="232">
        <f aca="true" t="shared" si="25" ref="G51:G56">F51/$F$9</f>
        <v>0.06819046329825036</v>
      </c>
      <c r="H51" s="233">
        <v>21176</v>
      </c>
      <c r="I51" s="230">
        <v>22755</v>
      </c>
      <c r="J51" s="229">
        <v>408</v>
      </c>
      <c r="K51" s="230">
        <v>419</v>
      </c>
      <c r="L51" s="229">
        <f aca="true" t="shared" si="26" ref="L51:L56">SUM(H51:K51)</f>
        <v>44758</v>
      </c>
      <c r="M51" s="234">
        <f aca="true" t="shared" si="27" ref="M51:M56">IF(ISERROR(F51/L51-1),"         /0",(F51/L51-1))</f>
        <v>0.12547477545913588</v>
      </c>
      <c r="N51" s="233">
        <v>150215</v>
      </c>
      <c r="O51" s="230">
        <v>142634</v>
      </c>
      <c r="P51" s="229">
        <v>2189</v>
      </c>
      <c r="Q51" s="230">
        <v>1945</v>
      </c>
      <c r="R51" s="229">
        <f aca="true" t="shared" si="28" ref="R51:R56">SUM(N51:Q51)</f>
        <v>296983</v>
      </c>
      <c r="S51" s="232">
        <f aca="true" t="shared" si="29" ref="S51:S56">R51/$R$9</f>
        <v>0.06779961669335811</v>
      </c>
      <c r="T51" s="231">
        <v>121863</v>
      </c>
      <c r="U51" s="230">
        <v>118626</v>
      </c>
      <c r="V51" s="229">
        <v>3300</v>
      </c>
      <c r="W51" s="230">
        <v>3149</v>
      </c>
      <c r="X51" s="229">
        <f aca="true" t="shared" si="30" ref="X51:X56">SUM(T51:W51)</f>
        <v>246938</v>
      </c>
      <c r="Y51" s="228">
        <f aca="true" t="shared" si="31" ref="Y51:Y56">IF(ISERROR(R51/X51-1),"         /0",IF(R51/X51&gt;5,"  *  ",(R51/X51-1)))</f>
        <v>0.2026622067077566</v>
      </c>
    </row>
    <row r="52" spans="1:25" s="220" customFormat="1" ht="19.5" customHeight="1">
      <c r="A52" s="235" t="s">
        <v>160</v>
      </c>
      <c r="B52" s="233">
        <v>4428</v>
      </c>
      <c r="C52" s="230">
        <v>4416</v>
      </c>
      <c r="D52" s="229">
        <v>643</v>
      </c>
      <c r="E52" s="230">
        <v>478</v>
      </c>
      <c r="F52" s="229">
        <f t="shared" si="24"/>
        <v>9965</v>
      </c>
      <c r="G52" s="232">
        <f t="shared" si="25"/>
        <v>0.013489458188094352</v>
      </c>
      <c r="H52" s="233">
        <v>5557</v>
      </c>
      <c r="I52" s="230">
        <v>6876</v>
      </c>
      <c r="J52" s="229">
        <v>646</v>
      </c>
      <c r="K52" s="230">
        <v>641</v>
      </c>
      <c r="L52" s="229">
        <f t="shared" si="26"/>
        <v>13720</v>
      </c>
      <c r="M52" s="234">
        <f t="shared" si="27"/>
        <v>-0.27368804664723034</v>
      </c>
      <c r="N52" s="233">
        <v>35010</v>
      </c>
      <c r="O52" s="230">
        <v>34820</v>
      </c>
      <c r="P52" s="229">
        <v>3491</v>
      </c>
      <c r="Q52" s="230">
        <v>2928</v>
      </c>
      <c r="R52" s="229">
        <f t="shared" si="28"/>
        <v>76249</v>
      </c>
      <c r="S52" s="232">
        <f t="shared" si="29"/>
        <v>0.01740723534091804</v>
      </c>
      <c r="T52" s="231">
        <v>32858</v>
      </c>
      <c r="U52" s="230">
        <v>33637</v>
      </c>
      <c r="V52" s="229">
        <v>3128</v>
      </c>
      <c r="W52" s="230">
        <v>2995</v>
      </c>
      <c r="X52" s="229">
        <f t="shared" si="30"/>
        <v>72618</v>
      </c>
      <c r="Y52" s="228">
        <f t="shared" si="31"/>
        <v>0.05000137706904617</v>
      </c>
    </row>
    <row r="53" spans="1:25" s="220" customFormat="1" ht="19.5" customHeight="1">
      <c r="A53" s="235" t="s">
        <v>272</v>
      </c>
      <c r="B53" s="233">
        <v>3305</v>
      </c>
      <c r="C53" s="230">
        <v>4802</v>
      </c>
      <c r="D53" s="229">
        <v>0</v>
      </c>
      <c r="E53" s="230">
        <v>0</v>
      </c>
      <c r="F53" s="229">
        <f t="shared" si="24"/>
        <v>8107</v>
      </c>
      <c r="G53" s="232">
        <f t="shared" si="25"/>
        <v>0.01097431385156858</v>
      </c>
      <c r="H53" s="233">
        <v>2528</v>
      </c>
      <c r="I53" s="230">
        <v>3791</v>
      </c>
      <c r="J53" s="229"/>
      <c r="K53" s="230"/>
      <c r="L53" s="229">
        <f t="shared" si="26"/>
        <v>6319</v>
      </c>
      <c r="M53" s="234">
        <f t="shared" si="27"/>
        <v>0.282956163949992</v>
      </c>
      <c r="N53" s="233">
        <v>20941</v>
      </c>
      <c r="O53" s="230">
        <v>23629</v>
      </c>
      <c r="P53" s="229"/>
      <c r="Q53" s="230"/>
      <c r="R53" s="229">
        <f t="shared" si="28"/>
        <v>44570</v>
      </c>
      <c r="S53" s="232">
        <f t="shared" si="29"/>
        <v>0.01017509054734773</v>
      </c>
      <c r="T53" s="231">
        <v>17400</v>
      </c>
      <c r="U53" s="230">
        <v>20598</v>
      </c>
      <c r="V53" s="229"/>
      <c r="W53" s="230"/>
      <c r="X53" s="229">
        <f t="shared" si="30"/>
        <v>37998</v>
      </c>
      <c r="Y53" s="228">
        <f t="shared" si="31"/>
        <v>0.17295647139323123</v>
      </c>
    </row>
    <row r="54" spans="1:25" s="220" customFormat="1" ht="19.5" customHeight="1">
      <c r="A54" s="235" t="s">
        <v>161</v>
      </c>
      <c r="B54" s="233">
        <v>3216</v>
      </c>
      <c r="C54" s="230">
        <v>3202</v>
      </c>
      <c r="D54" s="229">
        <v>0</v>
      </c>
      <c r="E54" s="230">
        <v>0</v>
      </c>
      <c r="F54" s="229">
        <f t="shared" si="24"/>
        <v>6418</v>
      </c>
      <c r="G54" s="232">
        <f t="shared" si="25"/>
        <v>0.008687942062337134</v>
      </c>
      <c r="H54" s="233">
        <v>3377</v>
      </c>
      <c r="I54" s="230">
        <v>4535</v>
      </c>
      <c r="J54" s="229"/>
      <c r="K54" s="230"/>
      <c r="L54" s="229">
        <f t="shared" si="26"/>
        <v>7912</v>
      </c>
      <c r="M54" s="234">
        <f t="shared" si="27"/>
        <v>-0.18882709807886755</v>
      </c>
      <c r="N54" s="233">
        <v>25798</v>
      </c>
      <c r="O54" s="230">
        <v>21169</v>
      </c>
      <c r="P54" s="229"/>
      <c r="Q54" s="230"/>
      <c r="R54" s="229">
        <f t="shared" si="28"/>
        <v>46967</v>
      </c>
      <c r="S54" s="232">
        <f t="shared" si="29"/>
        <v>0.01072231271566706</v>
      </c>
      <c r="T54" s="231">
        <v>49999</v>
      </c>
      <c r="U54" s="230">
        <v>50087</v>
      </c>
      <c r="V54" s="229"/>
      <c r="W54" s="230"/>
      <c r="X54" s="229">
        <f t="shared" si="30"/>
        <v>100086</v>
      </c>
      <c r="Y54" s="228">
        <f t="shared" si="31"/>
        <v>-0.5307335691305477</v>
      </c>
    </row>
    <row r="55" spans="1:25" s="220" customFormat="1" ht="19.5" customHeight="1">
      <c r="A55" s="235" t="s">
        <v>274</v>
      </c>
      <c r="B55" s="233">
        <v>1390</v>
      </c>
      <c r="C55" s="230">
        <v>1491</v>
      </c>
      <c r="D55" s="229">
        <v>0</v>
      </c>
      <c r="E55" s="230">
        <v>0</v>
      </c>
      <c r="F55" s="229">
        <f t="shared" si="24"/>
        <v>2881</v>
      </c>
      <c r="G55" s="232">
        <f t="shared" si="25"/>
        <v>0.0038999627736979255</v>
      </c>
      <c r="H55" s="233"/>
      <c r="I55" s="230"/>
      <c r="J55" s="229"/>
      <c r="K55" s="230"/>
      <c r="L55" s="229">
        <f t="shared" si="26"/>
        <v>0</v>
      </c>
      <c r="M55" s="234" t="str">
        <f t="shared" si="27"/>
        <v>         /0</v>
      </c>
      <c r="N55" s="233">
        <v>10715</v>
      </c>
      <c r="O55" s="230">
        <v>10122</v>
      </c>
      <c r="P55" s="229"/>
      <c r="Q55" s="230"/>
      <c r="R55" s="229">
        <f t="shared" si="28"/>
        <v>20837</v>
      </c>
      <c r="S55" s="232">
        <f t="shared" si="29"/>
        <v>0.0047569746855527185</v>
      </c>
      <c r="T55" s="231"/>
      <c r="U55" s="230"/>
      <c r="V55" s="229"/>
      <c r="W55" s="230"/>
      <c r="X55" s="229">
        <f t="shared" si="30"/>
        <v>0</v>
      </c>
      <c r="Y55" s="228" t="str">
        <f t="shared" si="31"/>
        <v>         /0</v>
      </c>
    </row>
    <row r="56" spans="1:25" s="220" customFormat="1" ht="19.5" customHeight="1" thickBot="1">
      <c r="A56" s="235" t="s">
        <v>148</v>
      </c>
      <c r="B56" s="233">
        <v>148</v>
      </c>
      <c r="C56" s="230">
        <v>9</v>
      </c>
      <c r="D56" s="229">
        <v>38</v>
      </c>
      <c r="E56" s="230">
        <v>35</v>
      </c>
      <c r="F56" s="229">
        <f t="shared" si="24"/>
        <v>230</v>
      </c>
      <c r="G56" s="232">
        <f t="shared" si="25"/>
        <v>0.0003113472537141697</v>
      </c>
      <c r="H56" s="233">
        <v>249</v>
      </c>
      <c r="I56" s="230">
        <v>55</v>
      </c>
      <c r="J56" s="229">
        <v>64</v>
      </c>
      <c r="K56" s="230">
        <v>68</v>
      </c>
      <c r="L56" s="229">
        <f t="shared" si="26"/>
        <v>436</v>
      </c>
      <c r="M56" s="234">
        <f t="shared" si="27"/>
        <v>-0.47247706422018354</v>
      </c>
      <c r="N56" s="233">
        <v>1234</v>
      </c>
      <c r="O56" s="230">
        <v>9</v>
      </c>
      <c r="P56" s="229">
        <v>821</v>
      </c>
      <c r="Q56" s="230">
        <v>471</v>
      </c>
      <c r="R56" s="229">
        <f t="shared" si="28"/>
        <v>2535</v>
      </c>
      <c r="S56" s="232">
        <f t="shared" si="29"/>
        <v>0.000578726823817063</v>
      </c>
      <c r="T56" s="231">
        <v>2391</v>
      </c>
      <c r="U56" s="230">
        <v>727</v>
      </c>
      <c r="V56" s="229">
        <v>460</v>
      </c>
      <c r="W56" s="230">
        <v>396</v>
      </c>
      <c r="X56" s="229">
        <f t="shared" si="30"/>
        <v>3974</v>
      </c>
      <c r="Y56" s="228">
        <f t="shared" si="31"/>
        <v>-0.36210367388022147</v>
      </c>
    </row>
    <row r="57" spans="1:25" s="284" customFormat="1" ht="19.5" customHeight="1">
      <c r="A57" s="293" t="s">
        <v>57</v>
      </c>
      <c r="B57" s="290">
        <f>SUM(B58:B64)</f>
        <v>7288</v>
      </c>
      <c r="C57" s="289">
        <f>SUM(C58:C64)</f>
        <v>8801</v>
      </c>
      <c r="D57" s="288">
        <f>SUM(D58:D64)</f>
        <v>0</v>
      </c>
      <c r="E57" s="289">
        <f>SUM(E58:E64)</f>
        <v>6</v>
      </c>
      <c r="F57" s="288">
        <f t="shared" si="16"/>
        <v>16095</v>
      </c>
      <c r="G57" s="291">
        <f t="shared" si="17"/>
        <v>0.021787539341432873</v>
      </c>
      <c r="H57" s="290">
        <f>SUM(H58:H64)</f>
        <v>6508</v>
      </c>
      <c r="I57" s="289">
        <f>SUM(I58:I64)</f>
        <v>8195</v>
      </c>
      <c r="J57" s="288">
        <f>SUM(J58:J64)</f>
        <v>7</v>
      </c>
      <c r="K57" s="289">
        <f>SUM(K58:K64)</f>
        <v>6</v>
      </c>
      <c r="L57" s="288">
        <f t="shared" si="18"/>
        <v>14716</v>
      </c>
      <c r="M57" s="292">
        <f t="shared" si="19"/>
        <v>0.09370752921989678</v>
      </c>
      <c r="N57" s="290">
        <f>SUM(N58:N64)</f>
        <v>41650</v>
      </c>
      <c r="O57" s="289">
        <f>SUM(O58:O64)</f>
        <v>41401</v>
      </c>
      <c r="P57" s="288">
        <f>SUM(P58:P64)</f>
        <v>476</v>
      </c>
      <c r="Q57" s="289">
        <f>SUM(Q58:Q64)</f>
        <v>433</v>
      </c>
      <c r="R57" s="288">
        <f t="shared" si="20"/>
        <v>83960</v>
      </c>
      <c r="S57" s="291">
        <f t="shared" si="21"/>
        <v>0.01916761504050517</v>
      </c>
      <c r="T57" s="290">
        <f>SUM(T58:T64)</f>
        <v>37937</v>
      </c>
      <c r="U57" s="289">
        <f>SUM(U58:U64)</f>
        <v>38702</v>
      </c>
      <c r="V57" s="288">
        <f>SUM(V58:V64)</f>
        <v>766</v>
      </c>
      <c r="W57" s="289">
        <f>SUM(W58:W64)</f>
        <v>930</v>
      </c>
      <c r="X57" s="288">
        <f t="shared" si="22"/>
        <v>78335</v>
      </c>
      <c r="Y57" s="285">
        <f t="shared" si="23"/>
        <v>0.07180698283015263</v>
      </c>
    </row>
    <row r="58" spans="1:25" ht="19.5" customHeight="1">
      <c r="A58" s="235" t="s">
        <v>146</v>
      </c>
      <c r="B58" s="233">
        <v>4999</v>
      </c>
      <c r="C58" s="230">
        <v>5959</v>
      </c>
      <c r="D58" s="229">
        <v>0</v>
      </c>
      <c r="E58" s="230">
        <v>6</v>
      </c>
      <c r="F58" s="229">
        <f t="shared" si="16"/>
        <v>10964</v>
      </c>
      <c r="G58" s="232">
        <f t="shared" si="17"/>
        <v>0.014841788216183288</v>
      </c>
      <c r="H58" s="233">
        <v>3657</v>
      </c>
      <c r="I58" s="230">
        <v>4670</v>
      </c>
      <c r="J58" s="229">
        <v>1</v>
      </c>
      <c r="K58" s="230"/>
      <c r="L58" s="229">
        <f t="shared" si="18"/>
        <v>8328</v>
      </c>
      <c r="M58" s="234">
        <f t="shared" si="19"/>
        <v>0.31652257444764653</v>
      </c>
      <c r="N58" s="233">
        <v>27576</v>
      </c>
      <c r="O58" s="230">
        <v>28119</v>
      </c>
      <c r="P58" s="229">
        <v>439</v>
      </c>
      <c r="Q58" s="230">
        <v>390</v>
      </c>
      <c r="R58" s="229">
        <f t="shared" si="20"/>
        <v>56524</v>
      </c>
      <c r="S58" s="232">
        <f t="shared" si="21"/>
        <v>0.01290412425618764</v>
      </c>
      <c r="T58" s="231">
        <v>21423</v>
      </c>
      <c r="U58" s="230">
        <v>21947</v>
      </c>
      <c r="V58" s="229">
        <v>378</v>
      </c>
      <c r="W58" s="230">
        <v>437</v>
      </c>
      <c r="X58" s="229">
        <f t="shared" si="22"/>
        <v>44185</v>
      </c>
      <c r="Y58" s="228">
        <f t="shared" si="23"/>
        <v>0.2792576666289466</v>
      </c>
    </row>
    <row r="59" spans="1:25" ht="19.5" customHeight="1">
      <c r="A59" s="235" t="s">
        <v>277</v>
      </c>
      <c r="B59" s="233">
        <v>992</v>
      </c>
      <c r="C59" s="230">
        <v>996</v>
      </c>
      <c r="D59" s="229">
        <v>0</v>
      </c>
      <c r="E59" s="230">
        <v>0</v>
      </c>
      <c r="F59" s="229">
        <f t="shared" si="16"/>
        <v>1988</v>
      </c>
      <c r="G59" s="232">
        <f t="shared" si="17"/>
        <v>0.0026911232190598667</v>
      </c>
      <c r="H59" s="233">
        <v>642</v>
      </c>
      <c r="I59" s="230">
        <v>987</v>
      </c>
      <c r="J59" s="229"/>
      <c r="K59" s="230"/>
      <c r="L59" s="229">
        <f t="shared" si="18"/>
        <v>1629</v>
      </c>
      <c r="M59" s="234">
        <f t="shared" si="19"/>
        <v>0.2203806015960712</v>
      </c>
      <c r="N59" s="233">
        <v>4728</v>
      </c>
      <c r="O59" s="230">
        <v>4713</v>
      </c>
      <c r="P59" s="229"/>
      <c r="Q59" s="230"/>
      <c r="R59" s="229">
        <f t="shared" si="20"/>
        <v>9441</v>
      </c>
      <c r="S59" s="232">
        <f t="shared" si="21"/>
        <v>0.0021553293663340795</v>
      </c>
      <c r="T59" s="231">
        <v>1712</v>
      </c>
      <c r="U59" s="230">
        <v>2334</v>
      </c>
      <c r="V59" s="229"/>
      <c r="W59" s="230"/>
      <c r="X59" s="229">
        <f t="shared" si="22"/>
        <v>4046</v>
      </c>
      <c r="Y59" s="228">
        <f t="shared" si="23"/>
        <v>1.333415719228868</v>
      </c>
    </row>
    <row r="60" spans="1:25" ht="19.5" customHeight="1">
      <c r="A60" s="235" t="s">
        <v>178</v>
      </c>
      <c r="B60" s="233">
        <v>385</v>
      </c>
      <c r="C60" s="230">
        <v>657</v>
      </c>
      <c r="D60" s="229">
        <v>0</v>
      </c>
      <c r="E60" s="230">
        <v>0</v>
      </c>
      <c r="F60" s="229">
        <f>SUM(B60:E60)</f>
        <v>1042</v>
      </c>
      <c r="G60" s="232">
        <f>F60/$F$9</f>
        <v>0.0014105384276963688</v>
      </c>
      <c r="H60" s="233">
        <v>560</v>
      </c>
      <c r="I60" s="230">
        <v>826</v>
      </c>
      <c r="J60" s="229">
        <v>0</v>
      </c>
      <c r="K60" s="230">
        <v>0</v>
      </c>
      <c r="L60" s="229">
        <f>SUM(H60:K60)</f>
        <v>1386</v>
      </c>
      <c r="M60" s="234">
        <f>IF(ISERROR(F60/L60-1),"         /0",(F60/L60-1))</f>
        <v>-0.2481962481962482</v>
      </c>
      <c r="N60" s="233">
        <v>2835</v>
      </c>
      <c r="O60" s="230">
        <v>3464</v>
      </c>
      <c r="P60" s="229">
        <v>0</v>
      </c>
      <c r="Q60" s="230">
        <v>0</v>
      </c>
      <c r="R60" s="229">
        <f>SUM(N60:Q60)</f>
        <v>6299</v>
      </c>
      <c r="S60" s="232">
        <f>R60/$R$9</f>
        <v>0.0014380277172479999</v>
      </c>
      <c r="T60" s="231">
        <v>3350</v>
      </c>
      <c r="U60" s="230">
        <v>3746</v>
      </c>
      <c r="V60" s="229">
        <v>0</v>
      </c>
      <c r="W60" s="230">
        <v>0</v>
      </c>
      <c r="X60" s="229">
        <f>SUM(T60:W60)</f>
        <v>7096</v>
      </c>
      <c r="Y60" s="228">
        <f>IF(ISERROR(R60/X60-1),"         /0",IF(R60/X60&gt;5,"  *  ",(R60/X60-1)))</f>
        <v>-0.1123167981961668</v>
      </c>
    </row>
    <row r="61" spans="1:25" ht="19.5" customHeight="1">
      <c r="A61" s="235" t="s">
        <v>278</v>
      </c>
      <c r="B61" s="233">
        <v>307</v>
      </c>
      <c r="C61" s="230">
        <v>479</v>
      </c>
      <c r="D61" s="229">
        <v>0</v>
      </c>
      <c r="E61" s="230">
        <v>0</v>
      </c>
      <c r="F61" s="229">
        <f t="shared" si="16"/>
        <v>786</v>
      </c>
      <c r="G61" s="232">
        <f t="shared" si="17"/>
        <v>0.00106399539747538</v>
      </c>
      <c r="H61" s="233">
        <v>276</v>
      </c>
      <c r="I61" s="230">
        <v>414</v>
      </c>
      <c r="J61" s="229"/>
      <c r="K61" s="230"/>
      <c r="L61" s="229">
        <f t="shared" si="18"/>
        <v>690</v>
      </c>
      <c r="M61" s="234">
        <f t="shared" si="19"/>
        <v>0.13913043478260878</v>
      </c>
      <c r="N61" s="233">
        <v>1792</v>
      </c>
      <c r="O61" s="230">
        <v>1856</v>
      </c>
      <c r="P61" s="229"/>
      <c r="Q61" s="230"/>
      <c r="R61" s="229">
        <f t="shared" si="20"/>
        <v>3648</v>
      </c>
      <c r="S61" s="232">
        <f t="shared" si="21"/>
        <v>0.0008328187192444362</v>
      </c>
      <c r="T61" s="231">
        <v>1292</v>
      </c>
      <c r="U61" s="230">
        <v>1384</v>
      </c>
      <c r="V61" s="229">
        <v>234</v>
      </c>
      <c r="W61" s="230">
        <v>192</v>
      </c>
      <c r="X61" s="229">
        <f t="shared" si="22"/>
        <v>3102</v>
      </c>
      <c r="Y61" s="228">
        <f t="shared" si="23"/>
        <v>0.17601547388781436</v>
      </c>
    </row>
    <row r="62" spans="1:25" ht="19.5" customHeight="1">
      <c r="A62" s="235" t="s">
        <v>147</v>
      </c>
      <c r="B62" s="233">
        <v>286</v>
      </c>
      <c r="C62" s="230">
        <v>315</v>
      </c>
      <c r="D62" s="229">
        <v>0</v>
      </c>
      <c r="E62" s="230">
        <v>0</v>
      </c>
      <c r="F62" s="229">
        <f>SUM(B62:E62)</f>
        <v>601</v>
      </c>
      <c r="G62" s="232">
        <f>F62/$F$9</f>
        <v>0.0008135639107922434</v>
      </c>
      <c r="H62" s="233">
        <v>298</v>
      </c>
      <c r="I62" s="230">
        <v>411</v>
      </c>
      <c r="J62" s="229"/>
      <c r="K62" s="230"/>
      <c r="L62" s="229">
        <f>SUM(H62:K62)</f>
        <v>709</v>
      </c>
      <c r="M62" s="234">
        <f>IF(ISERROR(F62/L62-1),"         /0",(F62/L62-1))</f>
        <v>-0.15232722143864597</v>
      </c>
      <c r="N62" s="233">
        <v>1893</v>
      </c>
      <c r="O62" s="230">
        <v>2131</v>
      </c>
      <c r="P62" s="229"/>
      <c r="Q62" s="230"/>
      <c r="R62" s="229">
        <f>SUM(N62:Q62)</f>
        <v>4024</v>
      </c>
      <c r="S62" s="232">
        <f>R62/$R$9</f>
        <v>0.0009186574907455074</v>
      </c>
      <c r="T62" s="231">
        <v>2154</v>
      </c>
      <c r="U62" s="230">
        <v>1897</v>
      </c>
      <c r="V62" s="229"/>
      <c r="W62" s="230"/>
      <c r="X62" s="229">
        <f>SUM(T62:W62)</f>
        <v>4051</v>
      </c>
      <c r="Y62" s="228">
        <f>IF(ISERROR(R62/X62-1),"         /0",IF(R62/X62&gt;5,"  *  ",(R62/X62-1)))</f>
        <v>-0.006665020982473457</v>
      </c>
    </row>
    <row r="63" spans="1:25" ht="19.5" customHeight="1">
      <c r="A63" s="235" t="s">
        <v>161</v>
      </c>
      <c r="B63" s="233">
        <v>170</v>
      </c>
      <c r="C63" s="230">
        <v>205</v>
      </c>
      <c r="D63" s="229">
        <v>0</v>
      </c>
      <c r="E63" s="230">
        <v>0</v>
      </c>
      <c r="F63" s="229">
        <f t="shared" si="16"/>
        <v>375</v>
      </c>
      <c r="G63" s="232">
        <f t="shared" si="17"/>
        <v>0.0005076313919252767</v>
      </c>
      <c r="H63" s="233">
        <v>335</v>
      </c>
      <c r="I63" s="230">
        <v>73</v>
      </c>
      <c r="J63" s="229"/>
      <c r="K63" s="230"/>
      <c r="L63" s="229">
        <f t="shared" si="18"/>
        <v>408</v>
      </c>
      <c r="M63" s="234">
        <f t="shared" si="19"/>
        <v>-0.08088235294117652</v>
      </c>
      <c r="N63" s="233">
        <v>2514</v>
      </c>
      <c r="O63" s="230">
        <v>928</v>
      </c>
      <c r="P63" s="229"/>
      <c r="Q63" s="230"/>
      <c r="R63" s="229">
        <f t="shared" si="20"/>
        <v>3442</v>
      </c>
      <c r="S63" s="232">
        <f t="shared" si="21"/>
        <v>0.0007857900306028918</v>
      </c>
      <c r="T63" s="231">
        <v>3768</v>
      </c>
      <c r="U63" s="230">
        <v>3147</v>
      </c>
      <c r="V63" s="229"/>
      <c r="W63" s="230"/>
      <c r="X63" s="229">
        <f t="shared" si="22"/>
        <v>6915</v>
      </c>
      <c r="Y63" s="228">
        <f t="shared" si="23"/>
        <v>-0.502241503976862</v>
      </c>
    </row>
    <row r="64" spans="1:25" ht="19.5" customHeight="1" thickBot="1">
      <c r="A64" s="235" t="s">
        <v>148</v>
      </c>
      <c r="B64" s="233">
        <v>149</v>
      </c>
      <c r="C64" s="230">
        <v>190</v>
      </c>
      <c r="D64" s="229">
        <v>0</v>
      </c>
      <c r="E64" s="230">
        <v>0</v>
      </c>
      <c r="F64" s="229">
        <f t="shared" si="16"/>
        <v>339</v>
      </c>
      <c r="G64" s="232">
        <f t="shared" si="17"/>
        <v>0.0004588987783004501</v>
      </c>
      <c r="H64" s="233">
        <v>740</v>
      </c>
      <c r="I64" s="230">
        <v>814</v>
      </c>
      <c r="J64" s="229">
        <v>6</v>
      </c>
      <c r="K64" s="230">
        <v>6</v>
      </c>
      <c r="L64" s="229">
        <f t="shared" si="18"/>
        <v>1566</v>
      </c>
      <c r="M64" s="234">
        <f t="shared" si="19"/>
        <v>-0.7835249042145593</v>
      </c>
      <c r="N64" s="233">
        <v>312</v>
      </c>
      <c r="O64" s="230">
        <v>190</v>
      </c>
      <c r="P64" s="229">
        <v>37</v>
      </c>
      <c r="Q64" s="230">
        <v>43</v>
      </c>
      <c r="R64" s="229">
        <f t="shared" si="20"/>
        <v>582</v>
      </c>
      <c r="S64" s="232">
        <f t="shared" si="21"/>
        <v>0.00013286746014261563</v>
      </c>
      <c r="T64" s="231">
        <v>4238</v>
      </c>
      <c r="U64" s="230">
        <v>4247</v>
      </c>
      <c r="V64" s="229">
        <v>154</v>
      </c>
      <c r="W64" s="230">
        <v>301</v>
      </c>
      <c r="X64" s="229">
        <f t="shared" si="22"/>
        <v>8940</v>
      </c>
      <c r="Y64" s="228">
        <f t="shared" si="23"/>
        <v>-0.9348993288590604</v>
      </c>
    </row>
    <row r="65" spans="1:25" s="220" customFormat="1" ht="19.5" customHeight="1" thickBot="1">
      <c r="A65" s="280" t="s">
        <v>56</v>
      </c>
      <c r="B65" s="277">
        <v>1063</v>
      </c>
      <c r="C65" s="276">
        <v>247</v>
      </c>
      <c r="D65" s="275">
        <v>14</v>
      </c>
      <c r="E65" s="276">
        <v>7</v>
      </c>
      <c r="F65" s="275">
        <f t="shared" si="16"/>
        <v>1331</v>
      </c>
      <c r="G65" s="278">
        <f t="shared" si="17"/>
        <v>0.0018017530204067819</v>
      </c>
      <c r="H65" s="277">
        <v>1181</v>
      </c>
      <c r="I65" s="276">
        <v>296</v>
      </c>
      <c r="J65" s="275">
        <v>12</v>
      </c>
      <c r="K65" s="276">
        <v>12</v>
      </c>
      <c r="L65" s="275">
        <f t="shared" si="18"/>
        <v>1501</v>
      </c>
      <c r="M65" s="279">
        <f t="shared" si="19"/>
        <v>-0.11325782811459029</v>
      </c>
      <c r="N65" s="277">
        <v>7043</v>
      </c>
      <c r="O65" s="276">
        <v>748</v>
      </c>
      <c r="P65" s="275">
        <v>5054</v>
      </c>
      <c r="Q65" s="276">
        <v>4288</v>
      </c>
      <c r="R65" s="275">
        <f t="shared" si="20"/>
        <v>17133</v>
      </c>
      <c r="S65" s="278">
        <f t="shared" si="21"/>
        <v>0.003911371468425144</v>
      </c>
      <c r="T65" s="277">
        <v>6932</v>
      </c>
      <c r="U65" s="276">
        <v>1629</v>
      </c>
      <c r="V65" s="275">
        <v>1856</v>
      </c>
      <c r="W65" s="276">
        <v>1872</v>
      </c>
      <c r="X65" s="275">
        <f t="shared" si="22"/>
        <v>12289</v>
      </c>
      <c r="Y65" s="272">
        <f t="shared" si="23"/>
        <v>0.3941736512328098</v>
      </c>
    </row>
    <row r="66" ht="15" thickTop="1">
      <c r="A66" s="94" t="s">
        <v>43</v>
      </c>
    </row>
    <row r="67" ht="14.25">
      <c r="A67" s="94" t="s">
        <v>67</v>
      </c>
    </row>
  </sheetData>
  <sheetProtection/>
  <mergeCells count="26">
    <mergeCell ref="N7:O7"/>
    <mergeCell ref="P7:Q7"/>
    <mergeCell ref="R7:R8"/>
    <mergeCell ref="T7:U7"/>
    <mergeCell ref="V7:W7"/>
    <mergeCell ref="X7:X8"/>
    <mergeCell ref="N6:R6"/>
    <mergeCell ref="S6:S8"/>
    <mergeCell ref="T6:X6"/>
    <mergeCell ref="Y6:Y8"/>
    <mergeCell ref="B7:C7"/>
    <mergeCell ref="D7:E7"/>
    <mergeCell ref="F7:F8"/>
    <mergeCell ref="H7:I7"/>
    <mergeCell ref="J7:K7"/>
    <mergeCell ref="L7:L8"/>
    <mergeCell ref="X1:Y1"/>
    <mergeCell ref="A3:Y3"/>
    <mergeCell ref="A4:Y4"/>
    <mergeCell ref="A5:A8"/>
    <mergeCell ref="B5:M5"/>
    <mergeCell ref="N5:Y5"/>
    <mergeCell ref="B6:F6"/>
    <mergeCell ref="G6:G8"/>
    <mergeCell ref="H6:L6"/>
    <mergeCell ref="M6:M8"/>
  </mergeCells>
  <conditionalFormatting sqref="Y66:Y65536 M66:M65536 Y3 M3">
    <cfRule type="cellIs" priority="2" dxfId="84" operator="lessThan" stopIfTrue="1">
      <formula>0</formula>
    </cfRule>
  </conditionalFormatting>
  <conditionalFormatting sqref="Y9:Y65 M9:M65">
    <cfRule type="cellIs" priority="3" dxfId="84" operator="lessThan" stopIfTrue="1">
      <formula>0</formula>
    </cfRule>
    <cfRule type="cellIs" priority="4" dxfId="86" operator="greaterThanOrEqual" stopIfTrue="1">
      <formula>0</formula>
    </cfRule>
  </conditionalFormatting>
  <conditionalFormatting sqref="M5:M8 Y5:Y8">
    <cfRule type="cellIs" priority="1" dxfId="84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0"/>
  </sheetPr>
  <dimension ref="A1:Y58"/>
  <sheetViews>
    <sheetView showGridLines="0" zoomScale="85" zoomScaleNormal="85" zoomScalePageLayoutView="0" workbookViewId="0" topLeftCell="A1">
      <selection activeCell="T55" sqref="T55:W55"/>
    </sheetView>
  </sheetViews>
  <sheetFormatPr defaultColWidth="8.00390625" defaultRowHeight="15"/>
  <cols>
    <col min="1" max="1" width="18.140625" style="128" customWidth="1"/>
    <col min="2" max="2" width="8.28125" style="128" customWidth="1"/>
    <col min="3" max="3" width="9.7109375" style="128" bestFit="1" customWidth="1"/>
    <col min="4" max="4" width="8.00390625" style="128" bestFit="1" customWidth="1"/>
    <col min="5" max="5" width="9.140625" style="128" customWidth="1"/>
    <col min="6" max="6" width="8.57421875" style="128" bestFit="1" customWidth="1"/>
    <col min="7" max="7" width="9.00390625" style="128" bestFit="1" customWidth="1"/>
    <col min="8" max="8" width="8.28125" style="128" customWidth="1"/>
    <col min="9" max="9" width="9.7109375" style="128" bestFit="1" customWidth="1"/>
    <col min="10" max="10" width="7.8515625" style="128" customWidth="1"/>
    <col min="11" max="11" width="9.00390625" style="128" customWidth="1"/>
    <col min="12" max="12" width="8.421875" style="128" customWidth="1"/>
    <col min="13" max="13" width="8.8515625" style="128" bestFit="1" customWidth="1"/>
    <col min="14" max="14" width="9.28125" style="128" bestFit="1" customWidth="1"/>
    <col min="15" max="15" width="9.421875" style="128" customWidth="1"/>
    <col min="16" max="16" width="8.00390625" style="128" customWidth="1"/>
    <col min="17" max="17" width="9.28125" style="128" customWidth="1"/>
    <col min="18" max="18" width="9.8515625" style="128" bestFit="1" customWidth="1"/>
    <col min="19" max="19" width="9.57421875" style="128" customWidth="1"/>
    <col min="20" max="20" width="10.140625" style="128" customWidth="1"/>
    <col min="21" max="21" width="9.421875" style="128" customWidth="1"/>
    <col min="22" max="22" width="8.57421875" style="128" bestFit="1" customWidth="1"/>
    <col min="23" max="23" width="9.00390625" style="128" customWidth="1"/>
    <col min="24" max="24" width="9.8515625" style="128" bestFit="1" customWidth="1"/>
    <col min="25" max="25" width="8.57421875" style="128" customWidth="1"/>
    <col min="26" max="16384" width="8.00390625" style="128" customWidth="1"/>
  </cols>
  <sheetData>
    <row r="1" spans="24:25" ht="18.75" thickBot="1">
      <c r="X1" s="571" t="s">
        <v>28</v>
      </c>
      <c r="Y1" s="572"/>
    </row>
    <row r="2" ht="5.25" customHeight="1" thickBot="1"/>
    <row r="3" spans="1:25" ht="24.75" customHeight="1" thickTop="1">
      <c r="A3" s="632" t="s">
        <v>70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633"/>
      <c r="Q3" s="633"/>
      <c r="R3" s="633"/>
      <c r="S3" s="633"/>
      <c r="T3" s="633"/>
      <c r="U3" s="633"/>
      <c r="V3" s="633"/>
      <c r="W3" s="633"/>
      <c r="X3" s="633"/>
      <c r="Y3" s="634"/>
    </row>
    <row r="4" spans="1:25" ht="21" customHeight="1" thickBot="1">
      <c r="A4" s="643" t="s">
        <v>45</v>
      </c>
      <c r="B4" s="644"/>
      <c r="C4" s="644"/>
      <c r="D4" s="644"/>
      <c r="E4" s="644"/>
      <c r="F4" s="644"/>
      <c r="G4" s="644"/>
      <c r="H4" s="644"/>
      <c r="I4" s="644"/>
      <c r="J4" s="644"/>
      <c r="K4" s="644"/>
      <c r="L4" s="644"/>
      <c r="M4" s="644"/>
      <c r="N4" s="644"/>
      <c r="O4" s="644"/>
      <c r="P4" s="644"/>
      <c r="Q4" s="644"/>
      <c r="R4" s="644"/>
      <c r="S4" s="644"/>
      <c r="T4" s="644"/>
      <c r="U4" s="644"/>
      <c r="V4" s="644"/>
      <c r="W4" s="644"/>
      <c r="X4" s="644"/>
      <c r="Y4" s="645"/>
    </row>
    <row r="5" spans="1:25" s="271" customFormat="1" ht="15.75" customHeight="1" thickBot="1" thickTop="1">
      <c r="A5" s="661" t="s">
        <v>62</v>
      </c>
      <c r="B5" s="649" t="s">
        <v>36</v>
      </c>
      <c r="C5" s="650"/>
      <c r="D5" s="650"/>
      <c r="E5" s="650"/>
      <c r="F5" s="650"/>
      <c r="G5" s="650"/>
      <c r="H5" s="650"/>
      <c r="I5" s="650"/>
      <c r="J5" s="651"/>
      <c r="K5" s="651"/>
      <c r="L5" s="651"/>
      <c r="M5" s="652"/>
      <c r="N5" s="649" t="s">
        <v>35</v>
      </c>
      <c r="O5" s="650"/>
      <c r="P5" s="650"/>
      <c r="Q5" s="650"/>
      <c r="R5" s="650"/>
      <c r="S5" s="650"/>
      <c r="T5" s="650"/>
      <c r="U5" s="650"/>
      <c r="V5" s="650"/>
      <c r="W5" s="650"/>
      <c r="X5" s="650"/>
      <c r="Y5" s="653"/>
    </row>
    <row r="6" spans="1:25" s="168" customFormat="1" ht="26.25" customHeight="1" thickBot="1">
      <c r="A6" s="662"/>
      <c r="B6" s="658" t="s">
        <v>244</v>
      </c>
      <c r="C6" s="659"/>
      <c r="D6" s="659"/>
      <c r="E6" s="659"/>
      <c r="F6" s="659"/>
      <c r="G6" s="635" t="s">
        <v>34</v>
      </c>
      <c r="H6" s="658" t="s">
        <v>245</v>
      </c>
      <c r="I6" s="659"/>
      <c r="J6" s="659"/>
      <c r="K6" s="659"/>
      <c r="L6" s="659"/>
      <c r="M6" s="646" t="s">
        <v>33</v>
      </c>
      <c r="N6" s="658" t="s">
        <v>246</v>
      </c>
      <c r="O6" s="659"/>
      <c r="P6" s="659"/>
      <c r="Q6" s="659"/>
      <c r="R6" s="659"/>
      <c r="S6" s="635" t="s">
        <v>34</v>
      </c>
      <c r="T6" s="658" t="s">
        <v>247</v>
      </c>
      <c r="U6" s="659"/>
      <c r="V6" s="659"/>
      <c r="W6" s="659"/>
      <c r="X6" s="659"/>
      <c r="Y6" s="640" t="s">
        <v>33</v>
      </c>
    </row>
    <row r="7" spans="1:25" s="168" customFormat="1" ht="26.25" customHeight="1">
      <c r="A7" s="663"/>
      <c r="B7" s="570" t="s">
        <v>22</v>
      </c>
      <c r="C7" s="566"/>
      <c r="D7" s="565" t="s">
        <v>21</v>
      </c>
      <c r="E7" s="566"/>
      <c r="F7" s="660" t="s">
        <v>17</v>
      </c>
      <c r="G7" s="636"/>
      <c r="H7" s="570" t="s">
        <v>22</v>
      </c>
      <c r="I7" s="566"/>
      <c r="J7" s="565" t="s">
        <v>21</v>
      </c>
      <c r="K7" s="566"/>
      <c r="L7" s="660" t="s">
        <v>17</v>
      </c>
      <c r="M7" s="647"/>
      <c r="N7" s="570" t="s">
        <v>22</v>
      </c>
      <c r="O7" s="566"/>
      <c r="P7" s="565" t="s">
        <v>21</v>
      </c>
      <c r="Q7" s="566"/>
      <c r="R7" s="660" t="s">
        <v>17</v>
      </c>
      <c r="S7" s="636"/>
      <c r="T7" s="570" t="s">
        <v>22</v>
      </c>
      <c r="U7" s="566"/>
      <c r="V7" s="565" t="s">
        <v>21</v>
      </c>
      <c r="W7" s="566"/>
      <c r="X7" s="660" t="s">
        <v>17</v>
      </c>
      <c r="Y7" s="641"/>
    </row>
    <row r="8" spans="1:25" s="267" customFormat="1" ht="28.5" thickBot="1">
      <c r="A8" s="664"/>
      <c r="B8" s="270" t="s">
        <v>31</v>
      </c>
      <c r="C8" s="268" t="s">
        <v>30</v>
      </c>
      <c r="D8" s="269" t="s">
        <v>31</v>
      </c>
      <c r="E8" s="268" t="s">
        <v>30</v>
      </c>
      <c r="F8" s="631"/>
      <c r="G8" s="637"/>
      <c r="H8" s="270" t="s">
        <v>31</v>
      </c>
      <c r="I8" s="268" t="s">
        <v>30</v>
      </c>
      <c r="J8" s="269" t="s">
        <v>31</v>
      </c>
      <c r="K8" s="268" t="s">
        <v>30</v>
      </c>
      <c r="L8" s="631"/>
      <c r="M8" s="648"/>
      <c r="N8" s="270" t="s">
        <v>31</v>
      </c>
      <c r="O8" s="268" t="s">
        <v>30</v>
      </c>
      <c r="P8" s="269" t="s">
        <v>31</v>
      </c>
      <c r="Q8" s="268" t="s">
        <v>30</v>
      </c>
      <c r="R8" s="631"/>
      <c r="S8" s="637"/>
      <c r="T8" s="270" t="s">
        <v>31</v>
      </c>
      <c r="U8" s="268" t="s">
        <v>30</v>
      </c>
      <c r="V8" s="269" t="s">
        <v>31</v>
      </c>
      <c r="W8" s="268" t="s">
        <v>30</v>
      </c>
      <c r="X8" s="631"/>
      <c r="Y8" s="642"/>
    </row>
    <row r="9" spans="1:25" s="259" customFormat="1" ht="18" customHeight="1" thickBot="1" thickTop="1">
      <c r="A9" s="324" t="s">
        <v>24</v>
      </c>
      <c r="B9" s="322">
        <f>B10+B19+B32+B42+B50+B55</f>
        <v>21666.458000000002</v>
      </c>
      <c r="C9" s="321">
        <f>C10+C19+C32+C42+C50+C55</f>
        <v>14737.719</v>
      </c>
      <c r="D9" s="320">
        <f>D10+D19+D32+D42+D50+D55</f>
        <v>2660.771</v>
      </c>
      <c r="E9" s="321">
        <f>E10+E19+E32+E42+E50+E55</f>
        <v>2416.1270000000004</v>
      </c>
      <c r="F9" s="320">
        <f>SUM(B9:E9)</f>
        <v>41481.075000000004</v>
      </c>
      <c r="G9" s="323">
        <f>F9/$F$9</f>
        <v>1</v>
      </c>
      <c r="H9" s="322">
        <f>H10+H19+H32+H42+H50+H55</f>
        <v>22063.292999999998</v>
      </c>
      <c r="I9" s="321">
        <f>I10+I19+I32+I42+I50+I55</f>
        <v>13950.789</v>
      </c>
      <c r="J9" s="320">
        <f>J10+J19+J32+J42+J50+J55</f>
        <v>1667.697</v>
      </c>
      <c r="K9" s="321">
        <f>K10+K19+K32+K42+K50+K55</f>
        <v>1985.046</v>
      </c>
      <c r="L9" s="320">
        <f>SUM(H9:K9)</f>
        <v>39666.825</v>
      </c>
      <c r="M9" s="448">
        <f aca="true" t="shared" si="0" ref="M9:M21">IF(ISERROR(F9/L9-1),"         /0",(F9/L9-1))</f>
        <v>0.04573721239348005</v>
      </c>
      <c r="N9" s="322">
        <f>N10+N19+N32+N42+N50+N55</f>
        <v>182310.16800000006</v>
      </c>
      <c r="O9" s="321">
        <f>O10+O19+O32+O42+O50+O55</f>
        <v>114037.43900000001</v>
      </c>
      <c r="P9" s="320">
        <f>P10+P19+P32+P42+P50+P55</f>
        <v>18215.746000000003</v>
      </c>
      <c r="Q9" s="321">
        <f>Q10+Q19+Q32+Q42+Q50+Q55</f>
        <v>12045.537</v>
      </c>
      <c r="R9" s="320">
        <f>SUM(N9:Q9)</f>
        <v>326608.8900000001</v>
      </c>
      <c r="S9" s="323">
        <f>R9/$R$9</f>
        <v>1</v>
      </c>
      <c r="T9" s="322">
        <f>T10+T19+T32+T42+T50+T55</f>
        <v>172037.069</v>
      </c>
      <c r="U9" s="321">
        <f>U10+U19+U32+U42+U50+U55</f>
        <v>108300.231</v>
      </c>
      <c r="V9" s="320">
        <f>V10+V19+V32+V42+V50+V55</f>
        <v>24856.22699999999</v>
      </c>
      <c r="W9" s="321">
        <f>W10+W19+W32+W42+W50+W55</f>
        <v>15249.805</v>
      </c>
      <c r="X9" s="320">
        <f>SUM(T9:W9)</f>
        <v>320443.332</v>
      </c>
      <c r="Y9" s="319">
        <f>IF(ISERROR(R9/X9-1),"         /0",(R9/X9-1))</f>
        <v>0.01924071242649572</v>
      </c>
    </row>
    <row r="10" spans="1:25" s="236" customFormat="1" ht="19.5" customHeight="1" thickTop="1">
      <c r="A10" s="318" t="s">
        <v>61</v>
      </c>
      <c r="B10" s="315">
        <f>SUM(B11:B18)</f>
        <v>13341.330000000002</v>
      </c>
      <c r="C10" s="314">
        <f>SUM(C11:C18)</f>
        <v>7497.544999999999</v>
      </c>
      <c r="D10" s="313">
        <f>SUM(D11:D18)</f>
        <v>2552.25</v>
      </c>
      <c r="E10" s="314">
        <f>SUM(E11:E18)</f>
        <v>1959.7470000000003</v>
      </c>
      <c r="F10" s="313">
        <f>SUM(B10:E10)</f>
        <v>25350.872</v>
      </c>
      <c r="G10" s="316">
        <f>F10/$F$9</f>
        <v>0.6111430815136781</v>
      </c>
      <c r="H10" s="315">
        <f>SUM(H11:H18)</f>
        <v>13663.375999999998</v>
      </c>
      <c r="I10" s="314">
        <f>SUM(I11:I18)</f>
        <v>7164.126</v>
      </c>
      <c r="J10" s="313">
        <f>SUM(J11:J18)</f>
        <v>1363.723</v>
      </c>
      <c r="K10" s="314">
        <f>SUM(K11:K18)</f>
        <v>1105.448</v>
      </c>
      <c r="L10" s="313">
        <f>SUM(H10:K10)</f>
        <v>23296.673</v>
      </c>
      <c r="M10" s="317">
        <f t="shared" si="0"/>
        <v>0.08817563778312887</v>
      </c>
      <c r="N10" s="315">
        <f>SUM(N11:N18)</f>
        <v>118022.57900000003</v>
      </c>
      <c r="O10" s="314">
        <f>SUM(O11:O18)</f>
        <v>57202.22000000002</v>
      </c>
      <c r="P10" s="313">
        <f>SUM(P11:P18)</f>
        <v>17576.249</v>
      </c>
      <c r="Q10" s="314">
        <f>SUM(Q11:Q18)</f>
        <v>8858.994999999999</v>
      </c>
      <c r="R10" s="313">
        <f>SUM(N10:Q10)</f>
        <v>201660.04300000006</v>
      </c>
      <c r="S10" s="316">
        <f>R10/$R$9</f>
        <v>0.6174358664885087</v>
      </c>
      <c r="T10" s="315">
        <f>SUM(T11:T18)</f>
        <v>111292.87799999997</v>
      </c>
      <c r="U10" s="314">
        <f>SUM(U11:U18)</f>
        <v>51849.236999999994</v>
      </c>
      <c r="V10" s="313">
        <f>SUM(V11:V18)</f>
        <v>22113.505999999994</v>
      </c>
      <c r="W10" s="314">
        <f>SUM(W11:W18)</f>
        <v>12606.41</v>
      </c>
      <c r="X10" s="313">
        <f>SUM(T10:W10)</f>
        <v>197862.03099999996</v>
      </c>
      <c r="Y10" s="312">
        <f>IF(ISERROR(R10/X10-1),"         /0",IF(R10/X10&gt;5,"  *  ",(R10/X10-1)))</f>
        <v>0.019195254293129738</v>
      </c>
    </row>
    <row r="11" spans="1:25" ht="19.5" customHeight="1">
      <c r="A11" s="235" t="s">
        <v>182</v>
      </c>
      <c r="B11" s="233">
        <v>8890.254</v>
      </c>
      <c r="C11" s="230">
        <v>5309.963999999999</v>
      </c>
      <c r="D11" s="229">
        <v>1930.867</v>
      </c>
      <c r="E11" s="230">
        <v>1882.5320000000002</v>
      </c>
      <c r="F11" s="229">
        <f>SUM(B11:E11)</f>
        <v>18013.617000000002</v>
      </c>
      <c r="G11" s="232">
        <f>F11/$F$9</f>
        <v>0.4342610937638429</v>
      </c>
      <c r="H11" s="233">
        <v>9017.328</v>
      </c>
      <c r="I11" s="230">
        <v>5011.477000000001</v>
      </c>
      <c r="J11" s="229">
        <v>1358.413</v>
      </c>
      <c r="K11" s="230">
        <v>1094.538</v>
      </c>
      <c r="L11" s="229">
        <f>SUM(H11:K11)</f>
        <v>16481.756</v>
      </c>
      <c r="M11" s="234">
        <f t="shared" si="0"/>
        <v>0.09294282720846003</v>
      </c>
      <c r="N11" s="233">
        <v>83491.60100000001</v>
      </c>
      <c r="O11" s="230">
        <v>41065.75300000002</v>
      </c>
      <c r="P11" s="229">
        <v>11769.514</v>
      </c>
      <c r="Q11" s="230">
        <v>7986.8769999999995</v>
      </c>
      <c r="R11" s="229">
        <f>SUM(N11:Q11)</f>
        <v>144313.74500000002</v>
      </c>
      <c r="S11" s="232">
        <f>R11/$R$9</f>
        <v>0.44185492011561595</v>
      </c>
      <c r="T11" s="233">
        <v>77312.22199999998</v>
      </c>
      <c r="U11" s="230">
        <v>36749.946</v>
      </c>
      <c r="V11" s="229">
        <v>18110.146999999997</v>
      </c>
      <c r="W11" s="230">
        <v>12013.77</v>
      </c>
      <c r="X11" s="229">
        <f>SUM(T11:W11)</f>
        <v>144186.08499999996</v>
      </c>
      <c r="Y11" s="228">
        <f>IF(ISERROR(R11/X11-1),"         /0",IF(R11/X11&gt;5,"  *  ",(R11/X11-1)))</f>
        <v>0.0008853836346278676</v>
      </c>
    </row>
    <row r="12" spans="1:25" ht="19.5" customHeight="1">
      <c r="A12" s="235" t="s">
        <v>183</v>
      </c>
      <c r="B12" s="233">
        <v>3555.492</v>
      </c>
      <c r="C12" s="230">
        <v>317.126</v>
      </c>
      <c r="D12" s="229">
        <v>394.007</v>
      </c>
      <c r="E12" s="230">
        <v>44.861</v>
      </c>
      <c r="F12" s="229">
        <f>SUM(B12:E12)</f>
        <v>4311.486</v>
      </c>
      <c r="G12" s="232">
        <f>F12/$F$9</f>
        <v>0.10393862743431792</v>
      </c>
      <c r="H12" s="233">
        <v>3756.316</v>
      </c>
      <c r="I12" s="230">
        <v>467.293</v>
      </c>
      <c r="J12" s="229">
        <v>0</v>
      </c>
      <c r="K12" s="230"/>
      <c r="L12" s="229">
        <f>SUM(H12:K12)</f>
        <v>4223.6089999999995</v>
      </c>
      <c r="M12" s="234">
        <f t="shared" si="0"/>
        <v>0.02080613996229297</v>
      </c>
      <c r="N12" s="233">
        <v>27200.692000000006</v>
      </c>
      <c r="O12" s="230">
        <v>2706.4780000000005</v>
      </c>
      <c r="P12" s="229">
        <v>4322.188</v>
      </c>
      <c r="Q12" s="230">
        <v>581.761</v>
      </c>
      <c r="R12" s="229">
        <f>SUM(N12:Q12)</f>
        <v>34811.119000000006</v>
      </c>
      <c r="S12" s="232">
        <f>R12/$R$9</f>
        <v>0.10658350114107426</v>
      </c>
      <c r="T12" s="233">
        <v>27628.894</v>
      </c>
      <c r="U12" s="230">
        <v>3729.8900000000012</v>
      </c>
      <c r="V12" s="229">
        <v>3918.296</v>
      </c>
      <c r="W12" s="230">
        <v>480.14300000000003</v>
      </c>
      <c r="X12" s="229">
        <f>SUM(T12:W12)</f>
        <v>35757.223</v>
      </c>
      <c r="Y12" s="228">
        <f>IF(ISERROR(R12/X12-1),"         /0",IF(R12/X12&gt;5,"  *  ",(R12/X12-1)))</f>
        <v>-0.026459101703731114</v>
      </c>
    </row>
    <row r="13" spans="1:25" ht="19.5" customHeight="1">
      <c r="A13" s="235" t="s">
        <v>186</v>
      </c>
      <c r="B13" s="233">
        <v>40.62</v>
      </c>
      <c r="C13" s="230">
        <v>620.767</v>
      </c>
      <c r="D13" s="229">
        <v>0</v>
      </c>
      <c r="E13" s="230">
        <v>0</v>
      </c>
      <c r="F13" s="229">
        <f aca="true" t="shared" si="1" ref="F13:F18">SUM(B13:E13)</f>
        <v>661.3870000000001</v>
      </c>
      <c r="G13" s="232">
        <f aca="true" t="shared" si="2" ref="G13:G18">F13/$F$9</f>
        <v>0.015944307132831056</v>
      </c>
      <c r="H13" s="233">
        <v>38.817</v>
      </c>
      <c r="I13" s="230">
        <v>500.474</v>
      </c>
      <c r="J13" s="229"/>
      <c r="K13" s="230"/>
      <c r="L13" s="229">
        <f aca="true" t="shared" si="3" ref="L13:L18">SUM(H13:K13)</f>
        <v>539.2909999999999</v>
      </c>
      <c r="M13" s="234">
        <f t="shared" si="0"/>
        <v>0.2264009597786727</v>
      </c>
      <c r="N13" s="233">
        <v>220.235</v>
      </c>
      <c r="O13" s="230">
        <v>4388.907999999999</v>
      </c>
      <c r="P13" s="229">
        <v>0</v>
      </c>
      <c r="Q13" s="230">
        <v>0</v>
      </c>
      <c r="R13" s="229">
        <f aca="true" t="shared" si="4" ref="R13:R18">SUM(N13:Q13)</f>
        <v>4609.142999999999</v>
      </c>
      <c r="S13" s="232">
        <f aca="true" t="shared" si="5" ref="S13:S18">R13/$R$9</f>
        <v>0.014112117401335885</v>
      </c>
      <c r="T13" s="233">
        <v>219.93200000000004</v>
      </c>
      <c r="U13" s="230">
        <v>3182.707999999999</v>
      </c>
      <c r="V13" s="229">
        <v>0</v>
      </c>
      <c r="W13" s="230">
        <v>70.712</v>
      </c>
      <c r="X13" s="229">
        <f aca="true" t="shared" si="6" ref="X13:X18">SUM(T13:W13)</f>
        <v>3473.3519999999994</v>
      </c>
      <c r="Y13" s="228">
        <f aca="true" t="shared" si="7" ref="Y13:Y18">IF(ISERROR(R13/X13-1),"         /0",IF(R13/X13&gt;5,"  *  ",(R13/X13-1)))</f>
        <v>0.3270014095893534</v>
      </c>
    </row>
    <row r="14" spans="1:25" ht="19.5" customHeight="1">
      <c r="A14" s="235" t="s">
        <v>184</v>
      </c>
      <c r="B14" s="233">
        <v>22.293</v>
      </c>
      <c r="C14" s="230">
        <v>427.39</v>
      </c>
      <c r="D14" s="229">
        <v>0</v>
      </c>
      <c r="E14" s="230">
        <v>0</v>
      </c>
      <c r="F14" s="229">
        <f t="shared" si="1"/>
        <v>449.683</v>
      </c>
      <c r="G14" s="232">
        <f t="shared" si="2"/>
        <v>0.010840678550399187</v>
      </c>
      <c r="H14" s="233">
        <v>54.134</v>
      </c>
      <c r="I14" s="230">
        <v>489.888</v>
      </c>
      <c r="J14" s="229">
        <v>0</v>
      </c>
      <c r="K14" s="230"/>
      <c r="L14" s="229">
        <f t="shared" si="3"/>
        <v>544.0219999999999</v>
      </c>
      <c r="M14" s="234">
        <f t="shared" si="0"/>
        <v>-0.17341026649657543</v>
      </c>
      <c r="N14" s="233">
        <v>291.12100000000004</v>
      </c>
      <c r="O14" s="230">
        <v>3334.6970000000006</v>
      </c>
      <c r="P14" s="229">
        <v>0</v>
      </c>
      <c r="Q14" s="230">
        <v>50.477</v>
      </c>
      <c r="R14" s="229">
        <f t="shared" si="4"/>
        <v>3676.2950000000005</v>
      </c>
      <c r="S14" s="232">
        <f t="shared" si="5"/>
        <v>0.011255955096629487</v>
      </c>
      <c r="T14" s="233">
        <v>370.30899999999997</v>
      </c>
      <c r="U14" s="230">
        <v>3865.8779999999997</v>
      </c>
      <c r="V14" s="229">
        <v>0</v>
      </c>
      <c r="W14" s="230">
        <v>0</v>
      </c>
      <c r="X14" s="229">
        <f t="shared" si="6"/>
        <v>4236.187</v>
      </c>
      <c r="Y14" s="228">
        <f t="shared" si="7"/>
        <v>-0.1321688584569093</v>
      </c>
    </row>
    <row r="15" spans="1:25" ht="19.5" customHeight="1">
      <c r="A15" s="235" t="s">
        <v>185</v>
      </c>
      <c r="B15" s="233">
        <v>161.09099999999998</v>
      </c>
      <c r="C15" s="230">
        <v>122.329</v>
      </c>
      <c r="D15" s="229">
        <v>0</v>
      </c>
      <c r="E15" s="230">
        <v>0</v>
      </c>
      <c r="F15" s="229">
        <f t="shared" si="1"/>
        <v>283.41999999999996</v>
      </c>
      <c r="G15" s="232">
        <f t="shared" si="2"/>
        <v>0.006832513381102103</v>
      </c>
      <c r="H15" s="233">
        <v>135.507</v>
      </c>
      <c r="I15" s="230">
        <v>121.43</v>
      </c>
      <c r="J15" s="229"/>
      <c r="K15" s="230"/>
      <c r="L15" s="229">
        <f t="shared" si="3"/>
        <v>256.937</v>
      </c>
      <c r="M15" s="234">
        <f t="shared" si="0"/>
        <v>0.10307195927406299</v>
      </c>
      <c r="N15" s="233">
        <v>1361.327</v>
      </c>
      <c r="O15" s="230">
        <v>884.256</v>
      </c>
      <c r="P15" s="229">
        <v>0</v>
      </c>
      <c r="Q15" s="230">
        <v>0</v>
      </c>
      <c r="R15" s="229">
        <f t="shared" si="4"/>
        <v>2245.583</v>
      </c>
      <c r="S15" s="232">
        <f t="shared" si="5"/>
        <v>0.00687544971601967</v>
      </c>
      <c r="T15" s="233">
        <v>1114.773</v>
      </c>
      <c r="U15" s="230">
        <v>801.3650000000001</v>
      </c>
      <c r="V15" s="229">
        <v>0</v>
      </c>
      <c r="W15" s="230">
        <v>0</v>
      </c>
      <c r="X15" s="229">
        <f t="shared" si="6"/>
        <v>1916.138</v>
      </c>
      <c r="Y15" s="228">
        <f t="shared" si="7"/>
        <v>0.17193177109373137</v>
      </c>
    </row>
    <row r="16" spans="1:25" ht="19.5" customHeight="1">
      <c r="A16" s="235" t="s">
        <v>187</v>
      </c>
      <c r="B16" s="233">
        <v>108.547</v>
      </c>
      <c r="C16" s="230">
        <v>136.057</v>
      </c>
      <c r="D16" s="229">
        <v>0</v>
      </c>
      <c r="E16" s="230">
        <v>0</v>
      </c>
      <c r="F16" s="229">
        <f t="shared" si="1"/>
        <v>244.60399999999998</v>
      </c>
      <c r="G16" s="232">
        <f t="shared" si="2"/>
        <v>0.005896761354424879</v>
      </c>
      <c r="H16" s="233">
        <v>91.953</v>
      </c>
      <c r="I16" s="230">
        <v>115.888</v>
      </c>
      <c r="J16" s="229"/>
      <c r="K16" s="230"/>
      <c r="L16" s="229">
        <f t="shared" si="3"/>
        <v>207.841</v>
      </c>
      <c r="M16" s="234">
        <f t="shared" si="0"/>
        <v>0.17688040377018965</v>
      </c>
      <c r="N16" s="233">
        <v>823.7110000000001</v>
      </c>
      <c r="O16" s="230">
        <v>686.775</v>
      </c>
      <c r="P16" s="229"/>
      <c r="Q16" s="230"/>
      <c r="R16" s="229">
        <f t="shared" si="4"/>
        <v>1510.486</v>
      </c>
      <c r="S16" s="232">
        <f t="shared" si="5"/>
        <v>0.004624754702788401</v>
      </c>
      <c r="T16" s="233">
        <v>613.529</v>
      </c>
      <c r="U16" s="230">
        <v>500.52200000000005</v>
      </c>
      <c r="V16" s="229"/>
      <c r="W16" s="230"/>
      <c r="X16" s="229">
        <f t="shared" si="6"/>
        <v>1114.051</v>
      </c>
      <c r="Y16" s="228">
        <f t="shared" si="7"/>
        <v>0.35584995659983276</v>
      </c>
    </row>
    <row r="17" spans="1:25" ht="19.5" customHeight="1">
      <c r="A17" s="235" t="s">
        <v>188</v>
      </c>
      <c r="B17" s="233">
        <v>32.251</v>
      </c>
      <c r="C17" s="230">
        <v>3.911</v>
      </c>
      <c r="D17" s="229">
        <v>0</v>
      </c>
      <c r="E17" s="230">
        <v>0</v>
      </c>
      <c r="F17" s="229">
        <f t="shared" si="1"/>
        <v>36.162</v>
      </c>
      <c r="G17" s="232">
        <f t="shared" si="2"/>
        <v>0.0008717710425778501</v>
      </c>
      <c r="H17" s="233">
        <v>44.6</v>
      </c>
      <c r="I17" s="230">
        <v>5.651</v>
      </c>
      <c r="J17" s="229"/>
      <c r="K17" s="230"/>
      <c r="L17" s="229">
        <f t="shared" si="3"/>
        <v>50.251000000000005</v>
      </c>
      <c r="M17" s="234">
        <f t="shared" si="0"/>
        <v>-0.2803725298999026</v>
      </c>
      <c r="N17" s="233">
        <v>209.967</v>
      </c>
      <c r="O17" s="230">
        <v>11.504999999999999</v>
      </c>
      <c r="P17" s="229"/>
      <c r="Q17" s="230"/>
      <c r="R17" s="229">
        <f t="shared" si="4"/>
        <v>221.472</v>
      </c>
      <c r="S17" s="232">
        <f t="shared" si="5"/>
        <v>0.000678095443146082</v>
      </c>
      <c r="T17" s="233">
        <v>485.06800000000004</v>
      </c>
      <c r="U17" s="230">
        <v>109.422</v>
      </c>
      <c r="V17" s="229"/>
      <c r="W17" s="230"/>
      <c r="X17" s="229">
        <f t="shared" si="6"/>
        <v>594.49</v>
      </c>
      <c r="Y17" s="228">
        <f t="shared" si="7"/>
        <v>-0.6274588302578681</v>
      </c>
    </row>
    <row r="18" spans="1:25" ht="19.5" customHeight="1" thickBot="1">
      <c r="A18" s="235" t="s">
        <v>177</v>
      </c>
      <c r="B18" s="233">
        <v>530.7819999999999</v>
      </c>
      <c r="C18" s="230">
        <v>560.001</v>
      </c>
      <c r="D18" s="229">
        <v>227.376</v>
      </c>
      <c r="E18" s="230">
        <v>32.354</v>
      </c>
      <c r="F18" s="229">
        <f t="shared" si="1"/>
        <v>1350.513</v>
      </c>
      <c r="G18" s="232">
        <f t="shared" si="2"/>
        <v>0.03255732885418229</v>
      </c>
      <c r="H18" s="233">
        <v>524.721</v>
      </c>
      <c r="I18" s="230">
        <v>452.025</v>
      </c>
      <c r="J18" s="229">
        <v>5.31</v>
      </c>
      <c r="K18" s="230">
        <v>10.91</v>
      </c>
      <c r="L18" s="229">
        <f t="shared" si="3"/>
        <v>992.9659999999999</v>
      </c>
      <c r="M18" s="234">
        <f t="shared" si="0"/>
        <v>0.3600798013225026</v>
      </c>
      <c r="N18" s="233">
        <v>4423.925</v>
      </c>
      <c r="O18" s="230">
        <v>4123.848</v>
      </c>
      <c r="P18" s="229">
        <v>1484.5469999999996</v>
      </c>
      <c r="Q18" s="230">
        <v>239.88000000000005</v>
      </c>
      <c r="R18" s="229">
        <f t="shared" si="4"/>
        <v>10272.199999999999</v>
      </c>
      <c r="S18" s="232">
        <f t="shared" si="5"/>
        <v>0.031451072871898855</v>
      </c>
      <c r="T18" s="233">
        <v>3548.151</v>
      </c>
      <c r="U18" s="230">
        <v>2909.506</v>
      </c>
      <c r="V18" s="229">
        <v>85.06299999999999</v>
      </c>
      <c r="W18" s="230">
        <v>41.785000000000004</v>
      </c>
      <c r="X18" s="229">
        <f t="shared" si="6"/>
        <v>6584.504999999999</v>
      </c>
      <c r="Y18" s="228">
        <f t="shared" si="7"/>
        <v>0.5600565266485484</v>
      </c>
    </row>
    <row r="19" spans="1:25" s="236" customFormat="1" ht="19.5" customHeight="1">
      <c r="A19" s="243" t="s">
        <v>60</v>
      </c>
      <c r="B19" s="240">
        <f>SUM(B20:B31)</f>
        <v>3678.6690000000003</v>
      </c>
      <c r="C19" s="239">
        <f>SUM(C20:C31)</f>
        <v>4073.0119999999997</v>
      </c>
      <c r="D19" s="238">
        <f>SUM(D20:D31)</f>
        <v>45.043</v>
      </c>
      <c r="E19" s="239">
        <f>SUM(E20:E31)</f>
        <v>414.301</v>
      </c>
      <c r="F19" s="238">
        <f aca="true" t="shared" si="8" ref="F19:F55">SUM(B19:E19)</f>
        <v>8211.025</v>
      </c>
      <c r="G19" s="241">
        <f aca="true" t="shared" si="9" ref="G19:G55">F19/$F$9</f>
        <v>0.1979462923754989</v>
      </c>
      <c r="H19" s="240">
        <f>SUM(H20:H31)</f>
        <v>2983.164</v>
      </c>
      <c r="I19" s="239">
        <f>SUM(I20:I31)</f>
        <v>3155.4590000000003</v>
      </c>
      <c r="J19" s="238">
        <f>SUM(J20:J31)</f>
        <v>0.375</v>
      </c>
      <c r="K19" s="239">
        <f>SUM(K20:K31)</f>
        <v>545.403</v>
      </c>
      <c r="L19" s="238">
        <f aca="true" t="shared" si="10" ref="L19:L55">SUM(H19:K19)</f>
        <v>6684.401000000001</v>
      </c>
      <c r="M19" s="242">
        <f t="shared" si="0"/>
        <v>0.2283860588256148</v>
      </c>
      <c r="N19" s="240">
        <f>SUM(N20:N31)</f>
        <v>24052.56</v>
      </c>
      <c r="O19" s="239">
        <f>SUM(O20:O31)</f>
        <v>34088.51</v>
      </c>
      <c r="P19" s="238">
        <f>SUM(P20:P31)</f>
        <v>122.79399999999998</v>
      </c>
      <c r="Q19" s="239">
        <f>SUM(Q20:Q31)</f>
        <v>2429.629</v>
      </c>
      <c r="R19" s="238">
        <f aca="true" t="shared" si="11" ref="R19:R55">SUM(N19:Q19)</f>
        <v>60693.49300000001</v>
      </c>
      <c r="S19" s="241">
        <f aca="true" t="shared" si="12" ref="S19:S55">R19/$R$9</f>
        <v>0.18582927427358145</v>
      </c>
      <c r="T19" s="240">
        <f>SUM(T20:T31)</f>
        <v>20361.704</v>
      </c>
      <c r="U19" s="239">
        <f>SUM(U20:U31)</f>
        <v>31937.619999999995</v>
      </c>
      <c r="V19" s="238">
        <f>SUM(V20:V31)</f>
        <v>12.67</v>
      </c>
      <c r="W19" s="239">
        <f>SUM(W20:W31)</f>
        <v>2081.521</v>
      </c>
      <c r="X19" s="238">
        <f aca="true" t="shared" si="13" ref="X19:X55">SUM(T19:W19)</f>
        <v>54393.51499999999</v>
      </c>
      <c r="Y19" s="237">
        <f aca="true" t="shared" si="14" ref="Y19:Y55">IF(ISERROR(R19/X19-1),"         /0",IF(R19/X19&gt;5,"  *  ",(R19/X19-1)))</f>
        <v>0.11582222623413863</v>
      </c>
    </row>
    <row r="20" spans="1:25" ht="19.5" customHeight="1">
      <c r="A20" s="250" t="s">
        <v>190</v>
      </c>
      <c r="B20" s="247">
        <v>608.017</v>
      </c>
      <c r="C20" s="245">
        <v>1303.146</v>
      </c>
      <c r="D20" s="246">
        <v>0</v>
      </c>
      <c r="E20" s="245">
        <v>27.747</v>
      </c>
      <c r="F20" s="246">
        <f t="shared" si="8"/>
        <v>1938.91</v>
      </c>
      <c r="G20" s="248">
        <f t="shared" si="9"/>
        <v>0.04674203838738509</v>
      </c>
      <c r="H20" s="247">
        <v>620.137</v>
      </c>
      <c r="I20" s="245">
        <v>582.016</v>
      </c>
      <c r="J20" s="246"/>
      <c r="K20" s="245">
        <v>34.504</v>
      </c>
      <c r="L20" s="229">
        <f t="shared" si="10"/>
        <v>1236.6569999999997</v>
      </c>
      <c r="M20" s="249">
        <f t="shared" si="0"/>
        <v>0.5678640075623238</v>
      </c>
      <c r="N20" s="247">
        <v>3894.7180000000003</v>
      </c>
      <c r="O20" s="245">
        <v>11508.628999999997</v>
      </c>
      <c r="P20" s="246">
        <v>77.559</v>
      </c>
      <c r="Q20" s="245">
        <v>719.862</v>
      </c>
      <c r="R20" s="246">
        <f t="shared" si="11"/>
        <v>16200.767999999996</v>
      </c>
      <c r="S20" s="248">
        <f t="shared" si="12"/>
        <v>0.049602960899196566</v>
      </c>
      <c r="T20" s="251">
        <v>4668.462</v>
      </c>
      <c r="U20" s="245">
        <v>10916.292</v>
      </c>
      <c r="V20" s="246">
        <v>0</v>
      </c>
      <c r="W20" s="245">
        <v>74.19800000000001</v>
      </c>
      <c r="X20" s="246">
        <f t="shared" si="13"/>
        <v>15658.952000000001</v>
      </c>
      <c r="Y20" s="244">
        <f t="shared" si="14"/>
        <v>0.034601038434755704</v>
      </c>
    </row>
    <row r="21" spans="1:25" ht="19.5" customHeight="1">
      <c r="A21" s="250" t="s">
        <v>189</v>
      </c>
      <c r="B21" s="247">
        <v>662.334</v>
      </c>
      <c r="C21" s="245">
        <v>447.239</v>
      </c>
      <c r="D21" s="246">
        <v>0</v>
      </c>
      <c r="E21" s="245">
        <v>0</v>
      </c>
      <c r="F21" s="246">
        <f t="shared" si="8"/>
        <v>1109.5729999999999</v>
      </c>
      <c r="G21" s="248">
        <f t="shared" si="9"/>
        <v>0.0267488969367356</v>
      </c>
      <c r="H21" s="247">
        <v>425.862</v>
      </c>
      <c r="I21" s="245">
        <v>578.804</v>
      </c>
      <c r="J21" s="246"/>
      <c r="K21" s="245"/>
      <c r="L21" s="246">
        <f t="shared" si="10"/>
        <v>1004.6659999999999</v>
      </c>
      <c r="M21" s="249">
        <f t="shared" si="0"/>
        <v>0.1044197773190294</v>
      </c>
      <c r="N21" s="247">
        <v>4113.392999999999</v>
      </c>
      <c r="O21" s="245">
        <v>3177.9700000000003</v>
      </c>
      <c r="P21" s="246">
        <v>0</v>
      </c>
      <c r="Q21" s="245">
        <v>11.004</v>
      </c>
      <c r="R21" s="246">
        <f t="shared" si="11"/>
        <v>7302.366999999999</v>
      </c>
      <c r="S21" s="248">
        <f t="shared" si="12"/>
        <v>0.022358139118625945</v>
      </c>
      <c r="T21" s="251">
        <v>2850.452</v>
      </c>
      <c r="U21" s="245">
        <v>3900.825999999999</v>
      </c>
      <c r="V21" s="246">
        <v>0.05</v>
      </c>
      <c r="W21" s="245">
        <v>55.178999999999995</v>
      </c>
      <c r="X21" s="246">
        <f t="shared" si="13"/>
        <v>6806.507</v>
      </c>
      <c r="Y21" s="244">
        <f t="shared" si="14"/>
        <v>0.07285087637462206</v>
      </c>
    </row>
    <row r="22" spans="1:25" ht="19.5" customHeight="1">
      <c r="A22" s="250" t="s">
        <v>191</v>
      </c>
      <c r="B22" s="247">
        <v>792.766</v>
      </c>
      <c r="C22" s="245">
        <v>140.8</v>
      </c>
      <c r="D22" s="246">
        <v>0</v>
      </c>
      <c r="E22" s="245">
        <v>42.256</v>
      </c>
      <c r="F22" s="229">
        <f t="shared" si="8"/>
        <v>975.822</v>
      </c>
      <c r="G22" s="248">
        <f t="shared" si="9"/>
        <v>0.023524510876345415</v>
      </c>
      <c r="H22" s="247">
        <v>570.2370000000001</v>
      </c>
      <c r="I22" s="245">
        <v>113.833</v>
      </c>
      <c r="J22" s="246"/>
      <c r="K22" s="245">
        <v>25.376</v>
      </c>
      <c r="L22" s="246">
        <f t="shared" si="10"/>
        <v>709.446</v>
      </c>
      <c r="M22" s="249" t="s">
        <v>50</v>
      </c>
      <c r="N22" s="247">
        <v>5152.011</v>
      </c>
      <c r="O22" s="245">
        <v>1746.7989999999998</v>
      </c>
      <c r="P22" s="246"/>
      <c r="Q22" s="245">
        <v>379.89</v>
      </c>
      <c r="R22" s="246">
        <f t="shared" si="11"/>
        <v>7278.700000000001</v>
      </c>
      <c r="S22" s="248">
        <f t="shared" si="12"/>
        <v>0.022285676302319875</v>
      </c>
      <c r="T22" s="251">
        <v>3302.5730000000003</v>
      </c>
      <c r="U22" s="245">
        <v>495.46000000000004</v>
      </c>
      <c r="V22" s="246">
        <v>0</v>
      </c>
      <c r="W22" s="245">
        <v>49.531</v>
      </c>
      <c r="X22" s="246">
        <f t="shared" si="13"/>
        <v>3847.5640000000003</v>
      </c>
      <c r="Y22" s="244">
        <f t="shared" si="14"/>
        <v>0.8917684020330787</v>
      </c>
    </row>
    <row r="23" spans="1:25" ht="19.5" customHeight="1">
      <c r="A23" s="250" t="s">
        <v>192</v>
      </c>
      <c r="B23" s="247">
        <v>357.82599999999996</v>
      </c>
      <c r="C23" s="245">
        <v>418.26599999999996</v>
      </c>
      <c r="D23" s="246">
        <v>0</v>
      </c>
      <c r="E23" s="245">
        <v>39.329</v>
      </c>
      <c r="F23" s="246">
        <f t="shared" si="8"/>
        <v>815.4209999999998</v>
      </c>
      <c r="G23" s="248">
        <f t="shared" si="9"/>
        <v>0.019657663163261795</v>
      </c>
      <c r="H23" s="247">
        <v>189.911</v>
      </c>
      <c r="I23" s="245">
        <v>219.067</v>
      </c>
      <c r="J23" s="246"/>
      <c r="K23" s="245"/>
      <c r="L23" s="246">
        <f t="shared" si="10"/>
        <v>408.978</v>
      </c>
      <c r="M23" s="249">
        <f aca="true" t="shared" si="15" ref="M23:M38">IF(ISERROR(F23/L23-1),"         /0",(F23/L23-1))</f>
        <v>0.9938016225811652</v>
      </c>
      <c r="N23" s="247">
        <v>2392.801</v>
      </c>
      <c r="O23" s="245">
        <v>2996.3910000000005</v>
      </c>
      <c r="P23" s="246"/>
      <c r="Q23" s="245">
        <v>94.36500000000001</v>
      </c>
      <c r="R23" s="246">
        <f t="shared" si="11"/>
        <v>5483.557000000001</v>
      </c>
      <c r="S23" s="248">
        <f t="shared" si="12"/>
        <v>0.016789368470650018</v>
      </c>
      <c r="T23" s="251">
        <v>1285.566</v>
      </c>
      <c r="U23" s="245">
        <v>1891.2529999999997</v>
      </c>
      <c r="V23" s="246"/>
      <c r="W23" s="245">
        <v>25.033</v>
      </c>
      <c r="X23" s="246">
        <f t="shared" si="13"/>
        <v>3201.8519999999994</v>
      </c>
      <c r="Y23" s="244">
        <f t="shared" si="14"/>
        <v>0.7126203834530771</v>
      </c>
    </row>
    <row r="24" spans="1:25" ht="19.5" customHeight="1">
      <c r="A24" s="250" t="s">
        <v>194</v>
      </c>
      <c r="B24" s="247">
        <v>245.594</v>
      </c>
      <c r="C24" s="245">
        <v>444.852</v>
      </c>
      <c r="D24" s="246">
        <v>0</v>
      </c>
      <c r="E24" s="245">
        <v>15.527</v>
      </c>
      <c r="F24" s="246">
        <f t="shared" si="8"/>
        <v>705.973</v>
      </c>
      <c r="G24" s="248">
        <f t="shared" si="9"/>
        <v>0.017019158736845653</v>
      </c>
      <c r="H24" s="247">
        <v>269.17900000000003</v>
      </c>
      <c r="I24" s="245">
        <v>374.265</v>
      </c>
      <c r="J24" s="246"/>
      <c r="K24" s="245">
        <v>161.835</v>
      </c>
      <c r="L24" s="246">
        <f t="shared" si="10"/>
        <v>805.279</v>
      </c>
      <c r="M24" s="249">
        <f t="shared" si="15"/>
        <v>-0.12331875039582563</v>
      </c>
      <c r="N24" s="247">
        <v>1504.729</v>
      </c>
      <c r="O24" s="245">
        <v>2702.644</v>
      </c>
      <c r="P24" s="246"/>
      <c r="Q24" s="245">
        <v>162.207</v>
      </c>
      <c r="R24" s="246">
        <f t="shared" si="11"/>
        <v>4369.58</v>
      </c>
      <c r="S24" s="248">
        <f t="shared" si="12"/>
        <v>0.013378631549190223</v>
      </c>
      <c r="T24" s="251">
        <v>2556.4089999999997</v>
      </c>
      <c r="U24" s="245">
        <v>2873.009</v>
      </c>
      <c r="V24" s="246">
        <v>11.084</v>
      </c>
      <c r="W24" s="245">
        <v>647.1990000000001</v>
      </c>
      <c r="X24" s="246">
        <f t="shared" si="13"/>
        <v>6087.700999999999</v>
      </c>
      <c r="Y24" s="244">
        <f t="shared" si="14"/>
        <v>-0.28222821718740776</v>
      </c>
    </row>
    <row r="25" spans="1:25" ht="19.5" customHeight="1">
      <c r="A25" s="250" t="s">
        <v>195</v>
      </c>
      <c r="B25" s="247">
        <v>352.774</v>
      </c>
      <c r="C25" s="245">
        <v>281.178</v>
      </c>
      <c r="D25" s="246">
        <v>0</v>
      </c>
      <c r="E25" s="245">
        <v>0</v>
      </c>
      <c r="F25" s="246">
        <f t="shared" si="8"/>
        <v>633.952</v>
      </c>
      <c r="G25" s="248">
        <f t="shared" si="9"/>
        <v>0.015282921187553599</v>
      </c>
      <c r="H25" s="247">
        <v>0</v>
      </c>
      <c r="I25" s="245">
        <v>306.74100000000004</v>
      </c>
      <c r="J25" s="246"/>
      <c r="K25" s="245"/>
      <c r="L25" s="246">
        <f t="shared" si="10"/>
        <v>306.74100000000004</v>
      </c>
      <c r="M25" s="249">
        <f t="shared" si="15"/>
        <v>1.0667338243012834</v>
      </c>
      <c r="N25" s="247">
        <v>2111.071</v>
      </c>
      <c r="O25" s="245">
        <v>1879.717</v>
      </c>
      <c r="P25" s="246"/>
      <c r="Q25" s="245"/>
      <c r="R25" s="246">
        <f t="shared" si="11"/>
        <v>3990.788</v>
      </c>
      <c r="S25" s="248">
        <f t="shared" si="12"/>
        <v>0.012218859076371127</v>
      </c>
      <c r="T25" s="251">
        <v>1362.27</v>
      </c>
      <c r="U25" s="245">
        <v>2307.2610000000004</v>
      </c>
      <c r="V25" s="246"/>
      <c r="W25" s="245"/>
      <c r="X25" s="246">
        <f t="shared" si="13"/>
        <v>3669.5310000000004</v>
      </c>
      <c r="Y25" s="244">
        <f t="shared" si="14"/>
        <v>0.08754715520866285</v>
      </c>
    </row>
    <row r="26" spans="1:25" ht="19.5" customHeight="1">
      <c r="A26" s="250" t="s">
        <v>234</v>
      </c>
      <c r="B26" s="247">
        <v>0</v>
      </c>
      <c r="C26" s="245">
        <v>432.111</v>
      </c>
      <c r="D26" s="246">
        <v>0</v>
      </c>
      <c r="E26" s="245">
        <v>119.635</v>
      </c>
      <c r="F26" s="246">
        <f t="shared" si="8"/>
        <v>551.746</v>
      </c>
      <c r="G26" s="248">
        <f t="shared" si="9"/>
        <v>0.01330114998225094</v>
      </c>
      <c r="H26" s="247"/>
      <c r="I26" s="245">
        <v>276.596</v>
      </c>
      <c r="J26" s="246"/>
      <c r="K26" s="245">
        <v>242.337</v>
      </c>
      <c r="L26" s="246">
        <f t="shared" si="10"/>
        <v>518.933</v>
      </c>
      <c r="M26" s="249">
        <f t="shared" si="15"/>
        <v>0.06323166959896565</v>
      </c>
      <c r="N26" s="247">
        <v>6.666</v>
      </c>
      <c r="O26" s="245">
        <v>4181.82</v>
      </c>
      <c r="P26" s="246"/>
      <c r="Q26" s="245">
        <v>208.726</v>
      </c>
      <c r="R26" s="246">
        <f t="shared" si="11"/>
        <v>4397.2119999999995</v>
      </c>
      <c r="S26" s="248">
        <f t="shared" si="12"/>
        <v>0.013463234267750637</v>
      </c>
      <c r="T26" s="251">
        <v>35.692</v>
      </c>
      <c r="U26" s="245">
        <v>3832.769</v>
      </c>
      <c r="V26" s="246"/>
      <c r="W26" s="245">
        <v>739.5530000000001</v>
      </c>
      <c r="X26" s="246">
        <f t="shared" si="13"/>
        <v>4608.014</v>
      </c>
      <c r="Y26" s="244">
        <f t="shared" si="14"/>
        <v>-0.04574682281781273</v>
      </c>
    </row>
    <row r="27" spans="1:25" ht="19.5" customHeight="1">
      <c r="A27" s="250" t="s">
        <v>197</v>
      </c>
      <c r="B27" s="247">
        <v>160.225</v>
      </c>
      <c r="C27" s="245">
        <v>261.681</v>
      </c>
      <c r="D27" s="246">
        <v>0</v>
      </c>
      <c r="E27" s="245">
        <v>0</v>
      </c>
      <c r="F27" s="246">
        <f t="shared" si="8"/>
        <v>421.90599999999995</v>
      </c>
      <c r="G27" s="248">
        <f t="shared" si="9"/>
        <v>0.010171047881473657</v>
      </c>
      <c r="H27" s="247">
        <v>56.885</v>
      </c>
      <c r="I27" s="245">
        <v>316.069</v>
      </c>
      <c r="J27" s="246"/>
      <c r="K27" s="245"/>
      <c r="L27" s="246">
        <f t="shared" si="10"/>
        <v>372.954</v>
      </c>
      <c r="M27" s="249">
        <f t="shared" si="15"/>
        <v>0.13125479281627217</v>
      </c>
      <c r="N27" s="247">
        <v>692.561</v>
      </c>
      <c r="O27" s="245">
        <v>3264.3009999999995</v>
      </c>
      <c r="P27" s="246"/>
      <c r="Q27" s="245">
        <v>47.666</v>
      </c>
      <c r="R27" s="246">
        <f t="shared" si="11"/>
        <v>4004.528</v>
      </c>
      <c r="S27" s="248">
        <f t="shared" si="12"/>
        <v>0.012260927741434101</v>
      </c>
      <c r="T27" s="251">
        <v>351.98300000000006</v>
      </c>
      <c r="U27" s="245">
        <v>3410.573999999999</v>
      </c>
      <c r="V27" s="246">
        <v>0</v>
      </c>
      <c r="W27" s="245"/>
      <c r="X27" s="246">
        <f t="shared" si="13"/>
        <v>3762.5569999999993</v>
      </c>
      <c r="Y27" s="244">
        <f t="shared" si="14"/>
        <v>0.06431025496756604</v>
      </c>
    </row>
    <row r="28" spans="1:25" ht="19.5" customHeight="1">
      <c r="A28" s="250" t="s">
        <v>200</v>
      </c>
      <c r="B28" s="247">
        <v>180.148</v>
      </c>
      <c r="C28" s="245">
        <v>4.125</v>
      </c>
      <c r="D28" s="246">
        <v>0</v>
      </c>
      <c r="E28" s="245">
        <v>0</v>
      </c>
      <c r="F28" s="246">
        <f t="shared" si="8"/>
        <v>184.273</v>
      </c>
      <c r="G28" s="248">
        <f t="shared" si="9"/>
        <v>0.004442339066670764</v>
      </c>
      <c r="H28" s="247">
        <v>113.071</v>
      </c>
      <c r="I28" s="245">
        <v>7.103</v>
      </c>
      <c r="J28" s="246">
        <v>0</v>
      </c>
      <c r="K28" s="245"/>
      <c r="L28" s="246">
        <f t="shared" si="10"/>
        <v>120.17399999999999</v>
      </c>
      <c r="M28" s="249">
        <f t="shared" si="15"/>
        <v>0.5333849251918052</v>
      </c>
      <c r="N28" s="247">
        <v>884.4630000000001</v>
      </c>
      <c r="O28" s="245">
        <v>65.871</v>
      </c>
      <c r="P28" s="246">
        <v>0</v>
      </c>
      <c r="Q28" s="245">
        <v>16.15</v>
      </c>
      <c r="R28" s="246">
        <f t="shared" si="11"/>
        <v>966.484</v>
      </c>
      <c r="S28" s="248">
        <f t="shared" si="12"/>
        <v>0.0029591478664282526</v>
      </c>
      <c r="T28" s="251">
        <v>614.482</v>
      </c>
      <c r="U28" s="245">
        <v>102.19400000000002</v>
      </c>
      <c r="V28" s="246">
        <v>0</v>
      </c>
      <c r="W28" s="245">
        <v>24.436</v>
      </c>
      <c r="X28" s="246">
        <f t="shared" si="13"/>
        <v>741.112</v>
      </c>
      <c r="Y28" s="244">
        <f t="shared" si="14"/>
        <v>0.3040997851876641</v>
      </c>
    </row>
    <row r="29" spans="1:25" ht="19.5" customHeight="1">
      <c r="A29" s="250" t="s">
        <v>193</v>
      </c>
      <c r="B29" s="247">
        <v>30.811</v>
      </c>
      <c r="C29" s="245">
        <v>46.113</v>
      </c>
      <c r="D29" s="246">
        <v>0.1</v>
      </c>
      <c r="E29" s="245">
        <v>0.1</v>
      </c>
      <c r="F29" s="246">
        <f t="shared" si="8"/>
        <v>77.124</v>
      </c>
      <c r="G29" s="248">
        <f t="shared" si="9"/>
        <v>0.0018592575047777808</v>
      </c>
      <c r="H29" s="247">
        <v>164.73</v>
      </c>
      <c r="I29" s="245">
        <v>80.837</v>
      </c>
      <c r="J29" s="246"/>
      <c r="K29" s="245"/>
      <c r="L29" s="246">
        <f t="shared" si="10"/>
        <v>245.567</v>
      </c>
      <c r="M29" s="249">
        <f t="shared" si="15"/>
        <v>-0.6859349994095298</v>
      </c>
      <c r="N29" s="247">
        <v>246.16500000000005</v>
      </c>
      <c r="O29" s="245">
        <v>677.4020000000002</v>
      </c>
      <c r="P29" s="246">
        <v>0.1</v>
      </c>
      <c r="Q29" s="245">
        <v>0.1</v>
      </c>
      <c r="R29" s="246">
        <f t="shared" si="11"/>
        <v>923.7670000000003</v>
      </c>
      <c r="S29" s="248">
        <f t="shared" si="12"/>
        <v>0.002828358407513035</v>
      </c>
      <c r="T29" s="251">
        <v>1208.469</v>
      </c>
      <c r="U29" s="245">
        <v>281.202</v>
      </c>
      <c r="V29" s="246">
        <v>0</v>
      </c>
      <c r="W29" s="245">
        <v>0.03</v>
      </c>
      <c r="X29" s="246">
        <f t="shared" si="13"/>
        <v>1489.701</v>
      </c>
      <c r="Y29" s="244">
        <f t="shared" si="14"/>
        <v>-0.37989771101717706</v>
      </c>
    </row>
    <row r="30" spans="1:25" ht="19.5" customHeight="1">
      <c r="A30" s="250" t="s">
        <v>198</v>
      </c>
      <c r="B30" s="247">
        <v>19.275</v>
      </c>
      <c r="C30" s="245">
        <v>0</v>
      </c>
      <c r="D30" s="246">
        <v>0</v>
      </c>
      <c r="E30" s="245">
        <v>50.543</v>
      </c>
      <c r="F30" s="246">
        <f t="shared" si="8"/>
        <v>69.818</v>
      </c>
      <c r="G30" s="248">
        <f t="shared" si="9"/>
        <v>0.001683128993161339</v>
      </c>
      <c r="H30" s="247">
        <v>12.581000000000001</v>
      </c>
      <c r="I30" s="245">
        <v>0</v>
      </c>
      <c r="J30" s="246"/>
      <c r="K30" s="245">
        <v>14.463</v>
      </c>
      <c r="L30" s="246">
        <f t="shared" si="10"/>
        <v>27.044</v>
      </c>
      <c r="M30" s="249">
        <f>IF(ISERROR(F30/L30-1),"         /0",(F30/L30-1))</f>
        <v>1.581644727111374</v>
      </c>
      <c r="N30" s="247">
        <v>83.398</v>
      </c>
      <c r="O30" s="245">
        <v>39.96900000000001</v>
      </c>
      <c r="P30" s="246"/>
      <c r="Q30" s="245">
        <v>205.983</v>
      </c>
      <c r="R30" s="246">
        <f t="shared" si="11"/>
        <v>329.35</v>
      </c>
      <c r="S30" s="248">
        <f t="shared" si="12"/>
        <v>0.001008392637444743</v>
      </c>
      <c r="T30" s="251">
        <v>48.218</v>
      </c>
      <c r="U30" s="245">
        <v>6.4030000000000005</v>
      </c>
      <c r="V30" s="246"/>
      <c r="W30" s="245">
        <v>156.82699999999997</v>
      </c>
      <c r="X30" s="246">
        <f t="shared" si="13"/>
        <v>211.44799999999998</v>
      </c>
      <c r="Y30" s="244">
        <f t="shared" si="14"/>
        <v>0.5575933562861795</v>
      </c>
    </row>
    <row r="31" spans="1:25" ht="19.5" customHeight="1" thickBot="1">
      <c r="A31" s="250" t="s">
        <v>177</v>
      </c>
      <c r="B31" s="247">
        <v>268.899</v>
      </c>
      <c r="C31" s="245">
        <v>293.501</v>
      </c>
      <c r="D31" s="246">
        <v>44.943</v>
      </c>
      <c r="E31" s="245">
        <v>119.164</v>
      </c>
      <c r="F31" s="246">
        <f t="shared" si="8"/>
        <v>726.507</v>
      </c>
      <c r="G31" s="248">
        <f t="shared" si="9"/>
        <v>0.01751417965903728</v>
      </c>
      <c r="H31" s="247">
        <v>560.571</v>
      </c>
      <c r="I31" s="245">
        <v>300.128</v>
      </c>
      <c r="J31" s="246">
        <v>0.375</v>
      </c>
      <c r="K31" s="245">
        <v>66.888</v>
      </c>
      <c r="L31" s="246">
        <f t="shared" si="10"/>
        <v>927.9620000000001</v>
      </c>
      <c r="M31" s="249">
        <f t="shared" si="15"/>
        <v>-0.21709401893612035</v>
      </c>
      <c r="N31" s="247">
        <v>2970.584</v>
      </c>
      <c r="O31" s="245">
        <v>1846.9969999999998</v>
      </c>
      <c r="P31" s="246">
        <v>45.135</v>
      </c>
      <c r="Q31" s="245">
        <v>583.6759999999999</v>
      </c>
      <c r="R31" s="246">
        <f t="shared" si="11"/>
        <v>5446.392</v>
      </c>
      <c r="S31" s="248">
        <f t="shared" si="12"/>
        <v>0.016675577936656895</v>
      </c>
      <c r="T31" s="251">
        <v>2077.128</v>
      </c>
      <c r="U31" s="245">
        <v>1920.376999999999</v>
      </c>
      <c r="V31" s="246">
        <v>1.536</v>
      </c>
      <c r="W31" s="245">
        <v>309.5349999999999</v>
      </c>
      <c r="X31" s="246">
        <f t="shared" si="13"/>
        <v>4308.575999999999</v>
      </c>
      <c r="Y31" s="244">
        <f t="shared" si="14"/>
        <v>0.264081682671955</v>
      </c>
    </row>
    <row r="32" spans="1:25" s="236" customFormat="1" ht="19.5" customHeight="1">
      <c r="A32" s="243" t="s">
        <v>59</v>
      </c>
      <c r="B32" s="240">
        <f>SUM(B33:B41)</f>
        <v>2430.233</v>
      </c>
      <c r="C32" s="239">
        <f>SUM(C33:C41)</f>
        <v>1677.898</v>
      </c>
      <c r="D32" s="238">
        <f>SUM(D33:D41)</f>
        <v>0</v>
      </c>
      <c r="E32" s="239">
        <f>SUM(E33:E41)</f>
        <v>22.704</v>
      </c>
      <c r="F32" s="238">
        <f t="shared" si="8"/>
        <v>4130.835</v>
      </c>
      <c r="G32" s="241">
        <f t="shared" si="9"/>
        <v>0.09958360529470366</v>
      </c>
      <c r="H32" s="240">
        <f>SUM(H33:H41)</f>
        <v>2589.489</v>
      </c>
      <c r="I32" s="311">
        <f>SUM(I33:I41)</f>
        <v>1383.6080000000002</v>
      </c>
      <c r="J32" s="238">
        <f>SUM(J33:J41)</f>
        <v>247.831</v>
      </c>
      <c r="K32" s="239">
        <f>SUM(K33:K41)</f>
        <v>26.139</v>
      </c>
      <c r="L32" s="238">
        <f t="shared" si="10"/>
        <v>4247.067</v>
      </c>
      <c r="M32" s="242">
        <f t="shared" si="15"/>
        <v>-0.027367592741061042</v>
      </c>
      <c r="N32" s="240">
        <f>SUM(N33:N41)</f>
        <v>19270.047999999995</v>
      </c>
      <c r="O32" s="239">
        <f>SUM(O33:O41)</f>
        <v>9516.544999999998</v>
      </c>
      <c r="P32" s="238">
        <f>SUM(P33:P41)</f>
        <v>285.78400000000005</v>
      </c>
      <c r="Q32" s="239">
        <f>SUM(Q33:Q41)</f>
        <v>180.155</v>
      </c>
      <c r="R32" s="238">
        <f t="shared" si="11"/>
        <v>29252.531999999992</v>
      </c>
      <c r="S32" s="241">
        <f t="shared" si="12"/>
        <v>0.0895644083662266</v>
      </c>
      <c r="T32" s="240">
        <f>SUM(T33:T41)</f>
        <v>17443.614</v>
      </c>
      <c r="U32" s="239">
        <f>SUM(U33:U41)</f>
        <v>8554.234999999999</v>
      </c>
      <c r="V32" s="238">
        <f>SUM(V33:V41)</f>
        <v>1852.346</v>
      </c>
      <c r="W32" s="239">
        <f>SUM(W33:W41)</f>
        <v>151.69400000000002</v>
      </c>
      <c r="X32" s="238">
        <f t="shared" si="13"/>
        <v>28001.889000000003</v>
      </c>
      <c r="Y32" s="237">
        <f t="shared" si="14"/>
        <v>0.044662808284112065</v>
      </c>
    </row>
    <row r="33" spans="1:25" ht="19.5" customHeight="1">
      <c r="A33" s="250" t="s">
        <v>235</v>
      </c>
      <c r="B33" s="247">
        <v>1408.952</v>
      </c>
      <c r="C33" s="245">
        <v>246.882</v>
      </c>
      <c r="D33" s="246">
        <v>0</v>
      </c>
      <c r="E33" s="245">
        <v>0</v>
      </c>
      <c r="F33" s="246">
        <f t="shared" si="8"/>
        <v>1655.834</v>
      </c>
      <c r="G33" s="248">
        <f t="shared" si="9"/>
        <v>0.03991781794468923</v>
      </c>
      <c r="H33" s="247">
        <v>1462.5430000000001</v>
      </c>
      <c r="I33" s="294">
        <v>0</v>
      </c>
      <c r="J33" s="246"/>
      <c r="K33" s="245"/>
      <c r="L33" s="246">
        <f t="shared" si="10"/>
        <v>1462.5430000000001</v>
      </c>
      <c r="M33" s="249">
        <f t="shared" si="15"/>
        <v>0.13216090056839347</v>
      </c>
      <c r="N33" s="247">
        <v>11748.664999999997</v>
      </c>
      <c r="O33" s="245">
        <v>364.13</v>
      </c>
      <c r="P33" s="246">
        <v>132.872</v>
      </c>
      <c r="Q33" s="245"/>
      <c r="R33" s="246">
        <f t="shared" si="11"/>
        <v>12245.666999999996</v>
      </c>
      <c r="S33" s="248">
        <f t="shared" si="12"/>
        <v>0.03749336706664657</v>
      </c>
      <c r="T33" s="247">
        <v>9465.93</v>
      </c>
      <c r="U33" s="245">
        <v>370.913</v>
      </c>
      <c r="V33" s="246"/>
      <c r="W33" s="245"/>
      <c r="X33" s="229">
        <f t="shared" si="13"/>
        <v>9836.843</v>
      </c>
      <c r="Y33" s="244">
        <f t="shared" si="14"/>
        <v>0.24487775193728267</v>
      </c>
    </row>
    <row r="34" spans="1:25" ht="19.5" customHeight="1">
      <c r="A34" s="250" t="s">
        <v>202</v>
      </c>
      <c r="B34" s="247">
        <v>261.28</v>
      </c>
      <c r="C34" s="245">
        <v>644.401</v>
      </c>
      <c r="D34" s="246">
        <v>0</v>
      </c>
      <c r="E34" s="245">
        <v>0</v>
      </c>
      <c r="F34" s="246">
        <f t="shared" si="8"/>
        <v>905.6809999999999</v>
      </c>
      <c r="G34" s="248">
        <f t="shared" si="9"/>
        <v>0.02183359519973867</v>
      </c>
      <c r="H34" s="247">
        <v>337.19599999999997</v>
      </c>
      <c r="I34" s="294">
        <v>680.154</v>
      </c>
      <c r="J34" s="246"/>
      <c r="K34" s="245"/>
      <c r="L34" s="246">
        <f t="shared" si="10"/>
        <v>1017.3499999999999</v>
      </c>
      <c r="M34" s="249">
        <f t="shared" si="15"/>
        <v>-0.10976458445962545</v>
      </c>
      <c r="N34" s="247">
        <v>1851.7830000000001</v>
      </c>
      <c r="O34" s="245">
        <v>4135.883</v>
      </c>
      <c r="P34" s="246">
        <v>0</v>
      </c>
      <c r="Q34" s="245">
        <v>0</v>
      </c>
      <c r="R34" s="246">
        <f t="shared" si="11"/>
        <v>5987.666</v>
      </c>
      <c r="S34" s="248">
        <f t="shared" si="12"/>
        <v>0.018332832275324774</v>
      </c>
      <c r="T34" s="247">
        <v>2586.272</v>
      </c>
      <c r="U34" s="245">
        <v>4232.36</v>
      </c>
      <c r="V34" s="246"/>
      <c r="W34" s="245"/>
      <c r="X34" s="229">
        <f t="shared" si="13"/>
        <v>6818.632</v>
      </c>
      <c r="Y34" s="244">
        <f t="shared" si="14"/>
        <v>-0.12186696686373444</v>
      </c>
    </row>
    <row r="35" spans="1:25" ht="19.5" customHeight="1">
      <c r="A35" s="250" t="s">
        <v>236</v>
      </c>
      <c r="B35" s="247">
        <v>247.178</v>
      </c>
      <c r="C35" s="245">
        <v>141.585</v>
      </c>
      <c r="D35" s="246">
        <v>0</v>
      </c>
      <c r="E35" s="245">
        <v>0</v>
      </c>
      <c r="F35" s="229">
        <f t="shared" si="8"/>
        <v>388.76300000000003</v>
      </c>
      <c r="G35" s="248">
        <f t="shared" si="9"/>
        <v>0.009372057016362281</v>
      </c>
      <c r="H35" s="247">
        <v>243.668</v>
      </c>
      <c r="I35" s="294">
        <v>107.599</v>
      </c>
      <c r="J35" s="246"/>
      <c r="K35" s="245"/>
      <c r="L35" s="229">
        <f t="shared" si="10"/>
        <v>351.267</v>
      </c>
      <c r="M35" s="249">
        <f t="shared" si="15"/>
        <v>0.10674501162933048</v>
      </c>
      <c r="N35" s="247">
        <v>2141.8129999999996</v>
      </c>
      <c r="O35" s="245">
        <v>1047.1200000000001</v>
      </c>
      <c r="P35" s="246">
        <v>152.362</v>
      </c>
      <c r="Q35" s="245">
        <v>12.477</v>
      </c>
      <c r="R35" s="246">
        <f t="shared" si="11"/>
        <v>3353.772</v>
      </c>
      <c r="S35" s="248">
        <f t="shared" si="12"/>
        <v>0.010268465135777533</v>
      </c>
      <c r="T35" s="247">
        <v>1772.257</v>
      </c>
      <c r="U35" s="245">
        <v>571.1790000000001</v>
      </c>
      <c r="V35" s="246"/>
      <c r="W35" s="245"/>
      <c r="X35" s="229">
        <f t="shared" si="13"/>
        <v>2343.436</v>
      </c>
      <c r="Y35" s="244">
        <f t="shared" si="14"/>
        <v>0.4311344538532307</v>
      </c>
    </row>
    <row r="36" spans="1:25" ht="19.5" customHeight="1">
      <c r="A36" s="250" t="s">
        <v>203</v>
      </c>
      <c r="B36" s="247">
        <v>40.391000000000005</v>
      </c>
      <c r="C36" s="245">
        <v>241.96099999999998</v>
      </c>
      <c r="D36" s="246">
        <v>0</v>
      </c>
      <c r="E36" s="245">
        <v>0</v>
      </c>
      <c r="F36" s="229">
        <f t="shared" si="8"/>
        <v>282.352</v>
      </c>
      <c r="G36" s="248">
        <f t="shared" si="9"/>
        <v>0.006806766700236191</v>
      </c>
      <c r="H36" s="247">
        <v>24.927999999999997</v>
      </c>
      <c r="I36" s="294">
        <v>247.627</v>
      </c>
      <c r="J36" s="246"/>
      <c r="K36" s="245"/>
      <c r="L36" s="229">
        <f t="shared" si="10"/>
        <v>272.555</v>
      </c>
      <c r="M36" s="249">
        <f t="shared" si="15"/>
        <v>0.03594503861605913</v>
      </c>
      <c r="N36" s="247">
        <v>259.55400000000003</v>
      </c>
      <c r="O36" s="245">
        <v>1462.892</v>
      </c>
      <c r="P36" s="246"/>
      <c r="Q36" s="245"/>
      <c r="R36" s="246">
        <f t="shared" si="11"/>
        <v>1722.4460000000001</v>
      </c>
      <c r="S36" s="248">
        <f t="shared" si="12"/>
        <v>0.0052737266275881215</v>
      </c>
      <c r="T36" s="247">
        <v>201.164</v>
      </c>
      <c r="U36" s="245">
        <v>1761.5369999999998</v>
      </c>
      <c r="V36" s="246"/>
      <c r="W36" s="245"/>
      <c r="X36" s="229">
        <f t="shared" si="13"/>
        <v>1962.7009999999998</v>
      </c>
      <c r="Y36" s="244">
        <f t="shared" si="14"/>
        <v>-0.12241039261711273</v>
      </c>
    </row>
    <row r="37" spans="1:25" ht="19.5" customHeight="1">
      <c r="A37" s="250" t="s">
        <v>204</v>
      </c>
      <c r="B37" s="247">
        <v>18.553</v>
      </c>
      <c r="C37" s="245">
        <v>198.214</v>
      </c>
      <c r="D37" s="246">
        <v>0</v>
      </c>
      <c r="E37" s="245">
        <v>22.704</v>
      </c>
      <c r="F37" s="229">
        <f t="shared" si="8"/>
        <v>239.471</v>
      </c>
      <c r="G37" s="248">
        <f t="shared" si="9"/>
        <v>0.005773018177566517</v>
      </c>
      <c r="H37" s="247">
        <v>38.989</v>
      </c>
      <c r="I37" s="294">
        <v>175.48</v>
      </c>
      <c r="J37" s="246">
        <v>247.831</v>
      </c>
      <c r="K37" s="245">
        <v>26.139</v>
      </c>
      <c r="L37" s="229">
        <f t="shared" si="10"/>
        <v>488.43899999999996</v>
      </c>
      <c r="M37" s="249">
        <f t="shared" si="15"/>
        <v>-0.5097217871627777</v>
      </c>
      <c r="N37" s="247">
        <v>254.92700000000002</v>
      </c>
      <c r="O37" s="245">
        <v>1207.54</v>
      </c>
      <c r="P37" s="246"/>
      <c r="Q37" s="245">
        <v>167.633</v>
      </c>
      <c r="R37" s="246">
        <f t="shared" si="11"/>
        <v>1630.1000000000001</v>
      </c>
      <c r="S37" s="248">
        <f t="shared" si="12"/>
        <v>0.0049909847830535165</v>
      </c>
      <c r="T37" s="247">
        <v>415.116</v>
      </c>
      <c r="U37" s="245">
        <v>1262.864</v>
      </c>
      <c r="V37" s="246">
        <v>1852.256</v>
      </c>
      <c r="W37" s="245">
        <v>151.614</v>
      </c>
      <c r="X37" s="229">
        <f t="shared" si="13"/>
        <v>3681.85</v>
      </c>
      <c r="Y37" s="244">
        <f t="shared" si="14"/>
        <v>-0.5572606162662792</v>
      </c>
    </row>
    <row r="38" spans="1:25" ht="19.5" customHeight="1">
      <c r="A38" s="250" t="s">
        <v>205</v>
      </c>
      <c r="B38" s="247">
        <v>40.755</v>
      </c>
      <c r="C38" s="245">
        <v>75.654</v>
      </c>
      <c r="D38" s="246">
        <v>0</v>
      </c>
      <c r="E38" s="245">
        <v>0</v>
      </c>
      <c r="F38" s="246">
        <f t="shared" si="8"/>
        <v>116.40899999999999</v>
      </c>
      <c r="G38" s="248">
        <f t="shared" si="9"/>
        <v>0.002806315892247247</v>
      </c>
      <c r="H38" s="247">
        <v>70.515</v>
      </c>
      <c r="I38" s="294">
        <v>117.69</v>
      </c>
      <c r="J38" s="246"/>
      <c r="K38" s="245"/>
      <c r="L38" s="246">
        <f t="shared" si="10"/>
        <v>188.20499999999998</v>
      </c>
      <c r="M38" s="249">
        <f t="shared" si="15"/>
        <v>-0.3814776440583406</v>
      </c>
      <c r="N38" s="247">
        <v>274.31</v>
      </c>
      <c r="O38" s="245">
        <v>643.429</v>
      </c>
      <c r="P38" s="246">
        <v>0</v>
      </c>
      <c r="Q38" s="245"/>
      <c r="R38" s="246">
        <f t="shared" si="11"/>
        <v>917.739</v>
      </c>
      <c r="S38" s="248">
        <f t="shared" si="12"/>
        <v>0.002809902081967211</v>
      </c>
      <c r="T38" s="247">
        <v>660.546</v>
      </c>
      <c r="U38" s="245">
        <v>246.06799999999998</v>
      </c>
      <c r="V38" s="246"/>
      <c r="W38" s="245"/>
      <c r="X38" s="229">
        <f t="shared" si="13"/>
        <v>906.614</v>
      </c>
      <c r="Y38" s="244">
        <f t="shared" si="14"/>
        <v>0.01227093338510099</v>
      </c>
    </row>
    <row r="39" spans="1:25" ht="19.5" customHeight="1">
      <c r="A39" s="250" t="s">
        <v>206</v>
      </c>
      <c r="B39" s="247">
        <v>8.628</v>
      </c>
      <c r="C39" s="245">
        <v>98.899</v>
      </c>
      <c r="D39" s="246">
        <v>0</v>
      </c>
      <c r="E39" s="245">
        <v>0</v>
      </c>
      <c r="F39" s="246">
        <f t="shared" si="8"/>
        <v>107.527</v>
      </c>
      <c r="G39" s="248">
        <f t="shared" si="9"/>
        <v>0.0025921941511882225</v>
      </c>
      <c r="H39" s="247">
        <v>8.238</v>
      </c>
      <c r="I39" s="294">
        <v>0</v>
      </c>
      <c r="J39" s="246"/>
      <c r="K39" s="245"/>
      <c r="L39" s="246">
        <f t="shared" si="10"/>
        <v>8.238</v>
      </c>
      <c r="M39" s="249" t="s">
        <v>50</v>
      </c>
      <c r="N39" s="247">
        <v>88.625</v>
      </c>
      <c r="O39" s="245">
        <v>389.616</v>
      </c>
      <c r="P39" s="246"/>
      <c r="Q39" s="245"/>
      <c r="R39" s="246">
        <f t="shared" si="11"/>
        <v>478.241</v>
      </c>
      <c r="S39" s="248">
        <f t="shared" si="12"/>
        <v>0.0014642620413669691</v>
      </c>
      <c r="T39" s="247">
        <v>62.746</v>
      </c>
      <c r="U39" s="245">
        <v>0</v>
      </c>
      <c r="V39" s="246"/>
      <c r="W39" s="245"/>
      <c r="X39" s="229">
        <f t="shared" si="13"/>
        <v>62.746</v>
      </c>
      <c r="Y39" s="244" t="str">
        <f t="shared" si="14"/>
        <v>  *  </v>
      </c>
    </row>
    <row r="40" spans="1:25" ht="19.5" customHeight="1">
      <c r="A40" s="250" t="s">
        <v>207</v>
      </c>
      <c r="B40" s="247">
        <v>16.733999999999998</v>
      </c>
      <c r="C40" s="245">
        <v>30.302</v>
      </c>
      <c r="D40" s="246">
        <v>0</v>
      </c>
      <c r="E40" s="245">
        <v>0</v>
      </c>
      <c r="F40" s="246">
        <f t="shared" si="8"/>
        <v>47.036</v>
      </c>
      <c r="G40" s="248">
        <f t="shared" si="9"/>
        <v>0.0011339146827800389</v>
      </c>
      <c r="H40" s="247">
        <v>10.177</v>
      </c>
      <c r="I40" s="294">
        <v>55.058</v>
      </c>
      <c r="J40" s="246"/>
      <c r="K40" s="245"/>
      <c r="L40" s="246">
        <f t="shared" si="10"/>
        <v>65.235</v>
      </c>
      <c r="M40" s="249" t="s">
        <v>50</v>
      </c>
      <c r="N40" s="247">
        <v>95.28800000000001</v>
      </c>
      <c r="O40" s="245">
        <v>265.935</v>
      </c>
      <c r="P40" s="246">
        <v>0</v>
      </c>
      <c r="Q40" s="245"/>
      <c r="R40" s="246">
        <f t="shared" si="11"/>
        <v>361.223</v>
      </c>
      <c r="S40" s="248">
        <f t="shared" si="12"/>
        <v>0.001105980305679983</v>
      </c>
      <c r="T40" s="247">
        <v>156.35499999999996</v>
      </c>
      <c r="U40" s="245">
        <v>109.314</v>
      </c>
      <c r="V40" s="246"/>
      <c r="W40" s="245"/>
      <c r="X40" s="229">
        <f t="shared" si="13"/>
        <v>265.669</v>
      </c>
      <c r="Y40" s="244">
        <f t="shared" si="14"/>
        <v>0.3596731270867133</v>
      </c>
    </row>
    <row r="41" spans="1:25" ht="19.5" customHeight="1" thickBot="1">
      <c r="A41" s="250" t="s">
        <v>177</v>
      </c>
      <c r="B41" s="247">
        <v>387.76200000000006</v>
      </c>
      <c r="C41" s="245">
        <v>0</v>
      </c>
      <c r="D41" s="246">
        <v>0</v>
      </c>
      <c r="E41" s="245">
        <v>0</v>
      </c>
      <c r="F41" s="479">
        <f t="shared" si="8"/>
        <v>387.76200000000006</v>
      </c>
      <c r="G41" s="248">
        <f t="shared" si="9"/>
        <v>0.00934792552989526</v>
      </c>
      <c r="H41" s="247">
        <v>393.235</v>
      </c>
      <c r="I41" s="294">
        <v>0</v>
      </c>
      <c r="J41" s="246">
        <v>0</v>
      </c>
      <c r="K41" s="245"/>
      <c r="L41" s="479">
        <f t="shared" si="10"/>
        <v>393.235</v>
      </c>
      <c r="M41" s="249">
        <f aca="true" t="shared" si="16" ref="M41:M55">IF(ISERROR(F41/L41-1),"         /0",(F41/L41-1))</f>
        <v>-0.013917886251223699</v>
      </c>
      <c r="N41" s="247">
        <v>2555.082999999999</v>
      </c>
      <c r="O41" s="245">
        <v>0</v>
      </c>
      <c r="P41" s="246">
        <v>0.5499999999999999</v>
      </c>
      <c r="Q41" s="245">
        <v>0.045000000000000005</v>
      </c>
      <c r="R41" s="246">
        <f t="shared" si="11"/>
        <v>2555.6779999999994</v>
      </c>
      <c r="S41" s="248">
        <f t="shared" si="12"/>
        <v>0.007824888048821938</v>
      </c>
      <c r="T41" s="247">
        <v>2123.2280000000005</v>
      </c>
      <c r="U41" s="245">
        <v>0</v>
      </c>
      <c r="V41" s="246">
        <v>0.09</v>
      </c>
      <c r="W41" s="245">
        <v>0.08</v>
      </c>
      <c r="X41" s="229">
        <f t="shared" si="13"/>
        <v>2123.3980000000006</v>
      </c>
      <c r="Y41" s="244">
        <f t="shared" si="14"/>
        <v>0.2035793572377853</v>
      </c>
    </row>
    <row r="42" spans="1:25" s="236" customFormat="1" ht="19.5" customHeight="1">
      <c r="A42" s="243" t="s">
        <v>58</v>
      </c>
      <c r="B42" s="240">
        <f>SUM(B43:B49)</f>
        <v>1894.228</v>
      </c>
      <c r="C42" s="239">
        <f>SUM(C43:C49)</f>
        <v>1302.617</v>
      </c>
      <c r="D42" s="238">
        <f>SUM(D43:D49)</f>
        <v>0.597</v>
      </c>
      <c r="E42" s="239">
        <f>SUM(E43:E49)</f>
        <v>0.379</v>
      </c>
      <c r="F42" s="238">
        <f t="shared" si="8"/>
        <v>3197.8210000000004</v>
      </c>
      <c r="G42" s="241">
        <f t="shared" si="9"/>
        <v>0.0770910831023545</v>
      </c>
      <c r="H42" s="240">
        <f>SUM(H43:H49)</f>
        <v>2482.016</v>
      </c>
      <c r="I42" s="239">
        <f>SUM(I43:I49)</f>
        <v>2111.811</v>
      </c>
      <c r="J42" s="238">
        <f>SUM(J43:J49)</f>
        <v>1.695</v>
      </c>
      <c r="K42" s="239">
        <f>SUM(K43:K49)</f>
        <v>303.924</v>
      </c>
      <c r="L42" s="238">
        <f t="shared" si="10"/>
        <v>4899.446</v>
      </c>
      <c r="M42" s="242">
        <f t="shared" si="16"/>
        <v>-0.34730967542044544</v>
      </c>
      <c r="N42" s="240">
        <f>SUM(N43:N49)</f>
        <v>16944.760000000002</v>
      </c>
      <c r="O42" s="239">
        <f>SUM(O43:O49)</f>
        <v>11793.590999999997</v>
      </c>
      <c r="P42" s="238">
        <f>SUM(P43:P49)</f>
        <v>8.683</v>
      </c>
      <c r="Q42" s="239">
        <f>SUM(Q43:Q49)</f>
        <v>554.0319999999999</v>
      </c>
      <c r="R42" s="238">
        <f t="shared" si="11"/>
        <v>29301.066</v>
      </c>
      <c r="S42" s="241">
        <f t="shared" si="12"/>
        <v>0.08971300811805824</v>
      </c>
      <c r="T42" s="240">
        <f>SUM(T43:T49)</f>
        <v>18325.523</v>
      </c>
      <c r="U42" s="239">
        <f>SUM(U43:U49)</f>
        <v>14860.094999999998</v>
      </c>
      <c r="V42" s="238">
        <f>SUM(V43:V49)</f>
        <v>616.5330000000001</v>
      </c>
      <c r="W42" s="239">
        <f>SUM(W43:W49)</f>
        <v>358.711</v>
      </c>
      <c r="X42" s="238">
        <f t="shared" si="13"/>
        <v>34160.86200000001</v>
      </c>
      <c r="Y42" s="237">
        <f t="shared" si="14"/>
        <v>-0.1422621009973346</v>
      </c>
    </row>
    <row r="43" spans="1:25" s="220" customFormat="1" ht="19.5" customHeight="1">
      <c r="A43" s="235" t="s">
        <v>208</v>
      </c>
      <c r="B43" s="233">
        <v>591.057</v>
      </c>
      <c r="C43" s="230">
        <v>697.8610000000001</v>
      </c>
      <c r="D43" s="229">
        <v>0</v>
      </c>
      <c r="E43" s="230">
        <v>0.002</v>
      </c>
      <c r="F43" s="229">
        <f t="shared" si="8"/>
        <v>1288.92</v>
      </c>
      <c r="G43" s="232">
        <f t="shared" si="9"/>
        <v>0.03107248305401921</v>
      </c>
      <c r="H43" s="233">
        <v>1091.1589999999999</v>
      </c>
      <c r="I43" s="230">
        <v>1096.033</v>
      </c>
      <c r="J43" s="229">
        <v>0</v>
      </c>
      <c r="K43" s="230">
        <v>176.713</v>
      </c>
      <c r="L43" s="229">
        <f t="shared" si="10"/>
        <v>2363.905</v>
      </c>
      <c r="M43" s="234">
        <f t="shared" si="16"/>
        <v>-0.45474966210571066</v>
      </c>
      <c r="N43" s="233">
        <v>7013.212000000001</v>
      </c>
      <c r="O43" s="230">
        <v>6022.607999999999</v>
      </c>
      <c r="P43" s="229">
        <v>0.435</v>
      </c>
      <c r="Q43" s="230">
        <v>307.88</v>
      </c>
      <c r="R43" s="229">
        <f t="shared" si="11"/>
        <v>13344.134999999998</v>
      </c>
      <c r="S43" s="232">
        <f t="shared" si="12"/>
        <v>0.04085661905896069</v>
      </c>
      <c r="T43" s="231">
        <v>8693.764000000001</v>
      </c>
      <c r="U43" s="230">
        <v>7491.939999999998</v>
      </c>
      <c r="V43" s="229">
        <v>611.3890000000001</v>
      </c>
      <c r="W43" s="230">
        <v>176.733</v>
      </c>
      <c r="X43" s="229">
        <f t="shared" si="13"/>
        <v>16973.825999999997</v>
      </c>
      <c r="Y43" s="228">
        <f t="shared" si="14"/>
        <v>-0.213840474151202</v>
      </c>
    </row>
    <row r="44" spans="1:25" s="220" customFormat="1" ht="19.5" customHeight="1">
      <c r="A44" s="235" t="s">
        <v>209</v>
      </c>
      <c r="B44" s="233">
        <v>792.827</v>
      </c>
      <c r="C44" s="230">
        <v>400.679</v>
      </c>
      <c r="D44" s="229">
        <v>0</v>
      </c>
      <c r="E44" s="230">
        <v>0</v>
      </c>
      <c r="F44" s="229">
        <f t="shared" si="8"/>
        <v>1193.5059999999999</v>
      </c>
      <c r="G44" s="232">
        <f t="shared" si="9"/>
        <v>0.028772301585723123</v>
      </c>
      <c r="H44" s="233">
        <v>926.852</v>
      </c>
      <c r="I44" s="230">
        <v>456.39399999999995</v>
      </c>
      <c r="J44" s="229">
        <v>0</v>
      </c>
      <c r="K44" s="230"/>
      <c r="L44" s="229">
        <f t="shared" si="10"/>
        <v>1383.2459999999999</v>
      </c>
      <c r="M44" s="234">
        <f t="shared" si="16"/>
        <v>-0.13717010567896093</v>
      </c>
      <c r="N44" s="233">
        <v>6018.828000000001</v>
      </c>
      <c r="O44" s="230">
        <v>3670.7059999999997</v>
      </c>
      <c r="P44" s="229"/>
      <c r="Q44" s="230"/>
      <c r="R44" s="229">
        <f t="shared" si="11"/>
        <v>9689.534000000001</v>
      </c>
      <c r="S44" s="232">
        <f t="shared" si="12"/>
        <v>0.029667085914287267</v>
      </c>
      <c r="T44" s="231">
        <v>6286.102000000001</v>
      </c>
      <c r="U44" s="230">
        <v>3412.7660000000005</v>
      </c>
      <c r="V44" s="229">
        <v>0</v>
      </c>
      <c r="W44" s="230"/>
      <c r="X44" s="229">
        <f t="shared" si="13"/>
        <v>9698.868000000002</v>
      </c>
      <c r="Y44" s="228">
        <f t="shared" si="14"/>
        <v>-0.0009623803520164564</v>
      </c>
    </row>
    <row r="45" spans="1:25" s="220" customFormat="1" ht="19.5" customHeight="1">
      <c r="A45" s="235" t="s">
        <v>212</v>
      </c>
      <c r="B45" s="233">
        <v>123.834</v>
      </c>
      <c r="C45" s="230">
        <v>51.54</v>
      </c>
      <c r="D45" s="229">
        <v>0</v>
      </c>
      <c r="E45" s="230">
        <v>0</v>
      </c>
      <c r="F45" s="229">
        <f>SUM(B45:E45)</f>
        <v>175.374</v>
      </c>
      <c r="G45" s="232">
        <f>F45/$F$9</f>
        <v>0.0042278075001672445</v>
      </c>
      <c r="H45" s="233">
        <v>50.677</v>
      </c>
      <c r="I45" s="230">
        <v>205.559</v>
      </c>
      <c r="J45" s="229"/>
      <c r="K45" s="230"/>
      <c r="L45" s="229">
        <f>SUM(H45:K45)</f>
        <v>256.236</v>
      </c>
      <c r="M45" s="234">
        <f t="shared" si="16"/>
        <v>-0.3155762656301222</v>
      </c>
      <c r="N45" s="233">
        <v>640.018</v>
      </c>
      <c r="O45" s="230">
        <v>234.626</v>
      </c>
      <c r="P45" s="229"/>
      <c r="Q45" s="230">
        <v>41.291</v>
      </c>
      <c r="R45" s="229">
        <f>SUM(N45:Q45)</f>
        <v>915.935</v>
      </c>
      <c r="S45" s="232">
        <f>R45/$R$9</f>
        <v>0.0028043786560739354</v>
      </c>
      <c r="T45" s="231">
        <v>632.7270000000001</v>
      </c>
      <c r="U45" s="230">
        <v>1440.6240000000003</v>
      </c>
      <c r="V45" s="229"/>
      <c r="W45" s="230"/>
      <c r="X45" s="229">
        <f>SUM(T45:W45)</f>
        <v>2073.3510000000006</v>
      </c>
      <c r="Y45" s="228">
        <f>IF(ISERROR(R45/X45-1),"         /0",IF(R45/X45&gt;5,"  *  ",(R45/X45-1)))</f>
        <v>-0.5582344716355312</v>
      </c>
    </row>
    <row r="46" spans="1:25" s="220" customFormat="1" ht="19.5" customHeight="1">
      <c r="A46" s="235" t="s">
        <v>210</v>
      </c>
      <c r="B46" s="233">
        <v>79.291</v>
      </c>
      <c r="C46" s="230">
        <v>68.314</v>
      </c>
      <c r="D46" s="229">
        <v>0</v>
      </c>
      <c r="E46" s="230">
        <v>0</v>
      </c>
      <c r="F46" s="229">
        <f t="shared" si="8"/>
        <v>147.605</v>
      </c>
      <c r="G46" s="232">
        <f t="shared" si="9"/>
        <v>0.0035583696902744197</v>
      </c>
      <c r="H46" s="233">
        <v>104.14</v>
      </c>
      <c r="I46" s="230">
        <v>195.509</v>
      </c>
      <c r="J46" s="229">
        <v>0</v>
      </c>
      <c r="K46" s="230">
        <v>97.965</v>
      </c>
      <c r="L46" s="229">
        <f t="shared" si="10"/>
        <v>397.61400000000003</v>
      </c>
      <c r="M46" s="234">
        <f t="shared" si="16"/>
        <v>-0.6287731317307741</v>
      </c>
      <c r="N46" s="233">
        <v>507.29499999999996</v>
      </c>
      <c r="O46" s="230">
        <v>1096.4229999999998</v>
      </c>
      <c r="P46" s="229">
        <v>0.12</v>
      </c>
      <c r="Q46" s="230">
        <v>187.244</v>
      </c>
      <c r="R46" s="229">
        <f t="shared" si="11"/>
        <v>1791.0819999999997</v>
      </c>
      <c r="S46" s="232">
        <f t="shared" si="12"/>
        <v>0.005483873999877956</v>
      </c>
      <c r="T46" s="231">
        <v>692.734</v>
      </c>
      <c r="U46" s="230">
        <v>719.2369999999999</v>
      </c>
      <c r="V46" s="229">
        <v>0.073</v>
      </c>
      <c r="W46" s="230">
        <v>97.965</v>
      </c>
      <c r="X46" s="229">
        <f t="shared" si="13"/>
        <v>1510.009</v>
      </c>
      <c r="Y46" s="228">
        <f t="shared" si="14"/>
        <v>0.18613995015923712</v>
      </c>
    </row>
    <row r="47" spans="1:25" s="220" customFormat="1" ht="19.5" customHeight="1">
      <c r="A47" s="235" t="s">
        <v>211</v>
      </c>
      <c r="B47" s="233">
        <v>80.473</v>
      </c>
      <c r="C47" s="230">
        <v>21.788</v>
      </c>
      <c r="D47" s="229">
        <v>0</v>
      </c>
      <c r="E47" s="230">
        <v>0</v>
      </c>
      <c r="F47" s="229">
        <f t="shared" si="8"/>
        <v>102.261</v>
      </c>
      <c r="G47" s="232">
        <f t="shared" si="9"/>
        <v>0.0024652446929111648</v>
      </c>
      <c r="H47" s="233">
        <v>79.431</v>
      </c>
      <c r="I47" s="230">
        <v>81.93299999999999</v>
      </c>
      <c r="J47" s="229"/>
      <c r="K47" s="230"/>
      <c r="L47" s="229">
        <f t="shared" si="10"/>
        <v>161.36399999999998</v>
      </c>
      <c r="M47" s="234">
        <f t="shared" si="16"/>
        <v>-0.36627128727597225</v>
      </c>
      <c r="N47" s="233">
        <v>650.752</v>
      </c>
      <c r="O47" s="230">
        <v>205.69500000000002</v>
      </c>
      <c r="P47" s="229">
        <v>0</v>
      </c>
      <c r="Q47" s="230">
        <v>0.002</v>
      </c>
      <c r="R47" s="229">
        <f t="shared" si="11"/>
        <v>856.449</v>
      </c>
      <c r="S47" s="232">
        <f t="shared" si="12"/>
        <v>0.0026222464428325874</v>
      </c>
      <c r="T47" s="231">
        <v>585.29</v>
      </c>
      <c r="U47" s="230">
        <v>365.72200000000004</v>
      </c>
      <c r="V47" s="229">
        <v>0</v>
      </c>
      <c r="W47" s="230">
        <v>0</v>
      </c>
      <c r="X47" s="229">
        <f t="shared" si="13"/>
        <v>951.012</v>
      </c>
      <c r="Y47" s="228">
        <f t="shared" si="14"/>
        <v>-0.09943407654162095</v>
      </c>
    </row>
    <row r="48" spans="1:25" s="220" customFormat="1" ht="19.5" customHeight="1">
      <c r="A48" s="235" t="s">
        <v>344</v>
      </c>
      <c r="B48" s="233">
        <v>29.296</v>
      </c>
      <c r="C48" s="230">
        <v>13.82</v>
      </c>
      <c r="D48" s="229">
        <v>0</v>
      </c>
      <c r="E48" s="230">
        <v>0</v>
      </c>
      <c r="F48" s="229">
        <f t="shared" si="8"/>
        <v>43.116</v>
      </c>
      <c r="G48" s="232">
        <f t="shared" si="9"/>
        <v>0.0010394137567553395</v>
      </c>
      <c r="H48" s="233">
        <v>18.78</v>
      </c>
      <c r="I48" s="230">
        <v>12.101</v>
      </c>
      <c r="J48" s="229"/>
      <c r="K48" s="230"/>
      <c r="L48" s="229">
        <f t="shared" si="10"/>
        <v>30.881</v>
      </c>
      <c r="M48" s="234">
        <f t="shared" si="16"/>
        <v>0.3961983096402317</v>
      </c>
      <c r="N48" s="233">
        <v>123.33000000000001</v>
      </c>
      <c r="O48" s="230">
        <v>58.805</v>
      </c>
      <c r="P48" s="229">
        <v>0</v>
      </c>
      <c r="Q48" s="230"/>
      <c r="R48" s="229">
        <f t="shared" si="11"/>
        <v>182.13500000000002</v>
      </c>
      <c r="S48" s="232">
        <f t="shared" si="12"/>
        <v>0.0005576547533657152</v>
      </c>
      <c r="T48" s="231">
        <v>129.939</v>
      </c>
      <c r="U48" s="230">
        <v>46.573</v>
      </c>
      <c r="V48" s="229">
        <v>0</v>
      </c>
      <c r="W48" s="230">
        <v>0</v>
      </c>
      <c r="X48" s="229">
        <f t="shared" si="13"/>
        <v>176.512</v>
      </c>
      <c r="Y48" s="228">
        <f t="shared" si="14"/>
        <v>0.03185619108049331</v>
      </c>
    </row>
    <row r="49" spans="1:25" s="220" customFormat="1" ht="19.5" customHeight="1" thickBot="1">
      <c r="A49" s="235" t="s">
        <v>177</v>
      </c>
      <c r="B49" s="233">
        <v>197.45000000000002</v>
      </c>
      <c r="C49" s="230">
        <v>48.614999999999995</v>
      </c>
      <c r="D49" s="229">
        <v>0.597</v>
      </c>
      <c r="E49" s="230">
        <v>0.377</v>
      </c>
      <c r="F49" s="229">
        <f t="shared" si="8"/>
        <v>247.03900000000002</v>
      </c>
      <c r="G49" s="232">
        <f t="shared" si="9"/>
        <v>0.005955462822503997</v>
      </c>
      <c r="H49" s="233">
        <v>210.97700000000003</v>
      </c>
      <c r="I49" s="230">
        <v>64.28200000000001</v>
      </c>
      <c r="J49" s="229">
        <v>1.695</v>
      </c>
      <c r="K49" s="230">
        <v>29.246</v>
      </c>
      <c r="L49" s="229">
        <f t="shared" si="10"/>
        <v>306.2</v>
      </c>
      <c r="M49" s="234">
        <f t="shared" si="16"/>
        <v>-0.19321032005225336</v>
      </c>
      <c r="N49" s="233">
        <v>1991.3249999999998</v>
      </c>
      <c r="O49" s="230">
        <v>504.728</v>
      </c>
      <c r="P49" s="229">
        <v>8.128</v>
      </c>
      <c r="Q49" s="230">
        <v>17.615000000000002</v>
      </c>
      <c r="R49" s="229">
        <f t="shared" si="11"/>
        <v>2521.796</v>
      </c>
      <c r="S49" s="232">
        <f t="shared" si="12"/>
        <v>0.007721149292660097</v>
      </c>
      <c r="T49" s="231">
        <v>1304.967</v>
      </c>
      <c r="U49" s="230">
        <v>1383.2330000000002</v>
      </c>
      <c r="V49" s="229">
        <v>5.071000000000001</v>
      </c>
      <c r="W49" s="230">
        <v>84.013</v>
      </c>
      <c r="X49" s="229">
        <f t="shared" si="13"/>
        <v>2777.284</v>
      </c>
      <c r="Y49" s="228">
        <f t="shared" si="14"/>
        <v>-0.09199203250369792</v>
      </c>
    </row>
    <row r="50" spans="1:25" s="236" customFormat="1" ht="19.5" customHeight="1">
      <c r="A50" s="243" t="s">
        <v>57</v>
      </c>
      <c r="B50" s="240">
        <f>SUM(B51:B54)</f>
        <v>259.292</v>
      </c>
      <c r="C50" s="239">
        <f>SUM(C51:C54)</f>
        <v>186.64700000000002</v>
      </c>
      <c r="D50" s="238">
        <f>SUM(D51:D54)</f>
        <v>62.743</v>
      </c>
      <c r="E50" s="239">
        <f>SUM(E51:E54)</f>
        <v>18.878</v>
      </c>
      <c r="F50" s="238">
        <f t="shared" si="8"/>
        <v>527.56</v>
      </c>
      <c r="G50" s="241">
        <f t="shared" si="9"/>
        <v>0.01271808891163018</v>
      </c>
      <c r="H50" s="240">
        <f>SUM(H51:H54)</f>
        <v>293.664</v>
      </c>
      <c r="I50" s="239">
        <f>SUM(I51:I54)</f>
        <v>131.285</v>
      </c>
      <c r="J50" s="238">
        <f>SUM(J51:J54)</f>
        <v>54.073</v>
      </c>
      <c r="K50" s="239">
        <f>SUM(K51:K54)</f>
        <v>4.132000000000001</v>
      </c>
      <c r="L50" s="238">
        <f t="shared" si="10"/>
        <v>483.15399999999994</v>
      </c>
      <c r="M50" s="242">
        <f t="shared" si="16"/>
        <v>0.09190858401255086</v>
      </c>
      <c r="N50" s="240">
        <f>SUM(N51:N54)</f>
        <v>3505.1319999999996</v>
      </c>
      <c r="O50" s="239">
        <f>SUM(O51:O54)</f>
        <v>1435.6009999999999</v>
      </c>
      <c r="P50" s="238">
        <f>SUM(P51:P54)</f>
        <v>220.49</v>
      </c>
      <c r="Q50" s="239">
        <f>SUM(Q51:Q54)</f>
        <v>18.938</v>
      </c>
      <c r="R50" s="238">
        <f t="shared" si="11"/>
        <v>5180.160999999999</v>
      </c>
      <c r="S50" s="241">
        <f t="shared" si="12"/>
        <v>0.015860440908390453</v>
      </c>
      <c r="T50" s="240">
        <f>SUM(T51:T54)</f>
        <v>4263.655000000001</v>
      </c>
      <c r="U50" s="239">
        <f>SUM(U51:U54)</f>
        <v>1085.736</v>
      </c>
      <c r="V50" s="238">
        <f>SUM(V51:V54)</f>
        <v>260.627</v>
      </c>
      <c r="W50" s="239">
        <f>SUM(W51:W54)</f>
        <v>51.29899999999999</v>
      </c>
      <c r="X50" s="238">
        <f t="shared" si="13"/>
        <v>5661.317000000001</v>
      </c>
      <c r="Y50" s="237">
        <f t="shared" si="14"/>
        <v>-0.08499011802377465</v>
      </c>
    </row>
    <row r="51" spans="1:25" ht="19.5" customHeight="1">
      <c r="A51" s="235" t="s">
        <v>213</v>
      </c>
      <c r="B51" s="233">
        <v>16.023</v>
      </c>
      <c r="C51" s="230">
        <v>15.212</v>
      </c>
      <c r="D51" s="229">
        <v>62.743</v>
      </c>
      <c r="E51" s="230">
        <v>18.878</v>
      </c>
      <c r="F51" s="229">
        <f t="shared" si="8"/>
        <v>112.85600000000001</v>
      </c>
      <c r="G51" s="232">
        <f t="shared" si="9"/>
        <v>0.00272066237434782</v>
      </c>
      <c r="H51" s="233">
        <v>6.366</v>
      </c>
      <c r="I51" s="230">
        <v>0.612</v>
      </c>
      <c r="J51" s="229">
        <v>53.923</v>
      </c>
      <c r="K51" s="230">
        <v>3.982</v>
      </c>
      <c r="L51" s="229">
        <f t="shared" si="10"/>
        <v>64.88300000000001</v>
      </c>
      <c r="M51" s="234">
        <f t="shared" si="16"/>
        <v>0.739377032504662</v>
      </c>
      <c r="N51" s="233">
        <v>91.684</v>
      </c>
      <c r="O51" s="230">
        <v>114.813</v>
      </c>
      <c r="P51" s="229">
        <v>220</v>
      </c>
      <c r="Q51" s="230">
        <v>18.878</v>
      </c>
      <c r="R51" s="229">
        <f t="shared" si="11"/>
        <v>445.375</v>
      </c>
      <c r="S51" s="232">
        <f t="shared" si="12"/>
        <v>0.0013636340394776146</v>
      </c>
      <c r="T51" s="231">
        <v>74.04499999999999</v>
      </c>
      <c r="U51" s="230">
        <v>49.179</v>
      </c>
      <c r="V51" s="229">
        <v>258.55</v>
      </c>
      <c r="W51" s="230">
        <v>51.04899999999999</v>
      </c>
      <c r="X51" s="229">
        <f t="shared" si="13"/>
        <v>432.823</v>
      </c>
      <c r="Y51" s="228">
        <f t="shared" si="14"/>
        <v>0.029000307284964055</v>
      </c>
    </row>
    <row r="52" spans="1:25" ht="19.5" customHeight="1">
      <c r="A52" s="235" t="s">
        <v>215</v>
      </c>
      <c r="B52" s="233">
        <v>79.64699999999999</v>
      </c>
      <c r="C52" s="230">
        <v>28.536</v>
      </c>
      <c r="D52" s="229">
        <v>0</v>
      </c>
      <c r="E52" s="230">
        <v>0</v>
      </c>
      <c r="F52" s="229">
        <f t="shared" si="8"/>
        <v>108.18299999999999</v>
      </c>
      <c r="G52" s="232">
        <f t="shared" si="9"/>
        <v>0.0026080085918699066</v>
      </c>
      <c r="H52" s="233">
        <v>53.374</v>
      </c>
      <c r="I52" s="230">
        <v>71.815</v>
      </c>
      <c r="J52" s="229"/>
      <c r="K52" s="230"/>
      <c r="L52" s="229">
        <f t="shared" si="10"/>
        <v>125.189</v>
      </c>
      <c r="M52" s="234">
        <f t="shared" si="16"/>
        <v>-0.1358426059797586</v>
      </c>
      <c r="N52" s="233">
        <v>1730.686</v>
      </c>
      <c r="O52" s="230">
        <v>639.6199999999999</v>
      </c>
      <c r="P52" s="229">
        <v>0.43</v>
      </c>
      <c r="Q52" s="230">
        <v>0</v>
      </c>
      <c r="R52" s="229">
        <f t="shared" si="11"/>
        <v>2370.7359999999994</v>
      </c>
      <c r="S52" s="232">
        <f t="shared" si="12"/>
        <v>0.00725863891824867</v>
      </c>
      <c r="T52" s="231">
        <v>2687.806</v>
      </c>
      <c r="U52" s="230">
        <v>796.6400000000001</v>
      </c>
      <c r="V52" s="229">
        <v>0</v>
      </c>
      <c r="W52" s="230">
        <v>0</v>
      </c>
      <c r="X52" s="229">
        <f t="shared" si="13"/>
        <v>3484.446</v>
      </c>
      <c r="Y52" s="228">
        <f t="shared" si="14"/>
        <v>-0.31962326292328835</v>
      </c>
    </row>
    <row r="53" spans="1:25" ht="19.5" customHeight="1" thickBot="1">
      <c r="A53" s="235" t="s">
        <v>214</v>
      </c>
      <c r="B53" s="233">
        <v>75.31099999999999</v>
      </c>
      <c r="C53" s="230">
        <v>8.647</v>
      </c>
      <c r="D53" s="229">
        <v>0</v>
      </c>
      <c r="E53" s="230">
        <v>0</v>
      </c>
      <c r="F53" s="229">
        <f t="shared" si="8"/>
        <v>83.958</v>
      </c>
      <c r="G53" s="232">
        <f t="shared" si="9"/>
        <v>0.0020240073334647185</v>
      </c>
      <c r="H53" s="233">
        <v>138.156</v>
      </c>
      <c r="I53" s="230">
        <v>0.052</v>
      </c>
      <c r="J53" s="229"/>
      <c r="K53" s="230"/>
      <c r="L53" s="229">
        <f t="shared" si="10"/>
        <v>138.208</v>
      </c>
      <c r="M53" s="234">
        <f t="shared" si="16"/>
        <v>-0.39252431118314424</v>
      </c>
      <c r="N53" s="233">
        <v>990.8719999999998</v>
      </c>
      <c r="O53" s="230">
        <v>51.629999999999995</v>
      </c>
      <c r="P53" s="229">
        <v>0</v>
      </c>
      <c r="Q53" s="230">
        <v>0</v>
      </c>
      <c r="R53" s="229">
        <f t="shared" si="11"/>
        <v>1042.502</v>
      </c>
      <c r="S53" s="232">
        <f t="shared" si="12"/>
        <v>0.003191897195449884</v>
      </c>
      <c r="T53" s="231">
        <v>707.1390000000001</v>
      </c>
      <c r="U53" s="230">
        <v>96.13800000000002</v>
      </c>
      <c r="V53" s="229">
        <v>1.827</v>
      </c>
      <c r="W53" s="230">
        <v>0</v>
      </c>
      <c r="X53" s="229">
        <f t="shared" si="13"/>
        <v>805.1040000000002</v>
      </c>
      <c r="Y53" s="228">
        <f t="shared" si="14"/>
        <v>0.2948662533039206</v>
      </c>
    </row>
    <row r="54" spans="1:25" ht="19.5" customHeight="1" thickBot="1">
      <c r="A54" s="235" t="s">
        <v>177</v>
      </c>
      <c r="B54" s="233">
        <v>88.31099999999999</v>
      </c>
      <c r="C54" s="230">
        <v>134.252</v>
      </c>
      <c r="D54" s="229">
        <v>0</v>
      </c>
      <c r="E54" s="230">
        <v>0</v>
      </c>
      <c r="F54" s="229">
        <f t="shared" si="8"/>
        <v>222.563</v>
      </c>
      <c r="G54" s="232">
        <f t="shared" si="9"/>
        <v>0.0053654106119477366</v>
      </c>
      <c r="H54" s="233">
        <v>95.76799999999999</v>
      </c>
      <c r="I54" s="230">
        <v>58.806</v>
      </c>
      <c r="J54" s="229">
        <v>0.15</v>
      </c>
      <c r="K54" s="230">
        <v>0.15</v>
      </c>
      <c r="L54" s="229">
        <f t="shared" si="10"/>
        <v>154.874</v>
      </c>
      <c r="M54" s="234">
        <f t="shared" si="16"/>
        <v>0.43705851208078816</v>
      </c>
      <c r="N54" s="233">
        <v>691.8899999999999</v>
      </c>
      <c r="O54" s="230">
        <v>629.538</v>
      </c>
      <c r="P54" s="229">
        <v>0.06</v>
      </c>
      <c r="Q54" s="230">
        <v>0.06</v>
      </c>
      <c r="R54" s="229">
        <f t="shared" si="11"/>
        <v>1321.5479999999998</v>
      </c>
      <c r="S54" s="232">
        <f t="shared" si="12"/>
        <v>0.0040462707552142855</v>
      </c>
      <c r="T54" s="231">
        <v>794.6650000000001</v>
      </c>
      <c r="U54" s="230">
        <v>143.779</v>
      </c>
      <c r="V54" s="229">
        <v>0.25</v>
      </c>
      <c r="W54" s="230">
        <v>0.25</v>
      </c>
      <c r="X54" s="229">
        <f t="shared" si="13"/>
        <v>938.9440000000001</v>
      </c>
      <c r="Y54" s="228">
        <f t="shared" si="14"/>
        <v>0.4074833003885212</v>
      </c>
    </row>
    <row r="55" spans="1:25" s="220" customFormat="1" ht="19.5" customHeight="1" thickBot="1">
      <c r="A55" s="227" t="s">
        <v>56</v>
      </c>
      <c r="B55" s="224">
        <v>62.705999999999996</v>
      </c>
      <c r="C55" s="223">
        <v>0</v>
      </c>
      <c r="D55" s="222">
        <v>0.138</v>
      </c>
      <c r="E55" s="223">
        <v>0.11800000000000001</v>
      </c>
      <c r="F55" s="222">
        <f t="shared" si="8"/>
        <v>62.961999999999996</v>
      </c>
      <c r="G55" s="225">
        <f t="shared" si="9"/>
        <v>0.0015178488021344672</v>
      </c>
      <c r="H55" s="224">
        <v>51.584</v>
      </c>
      <c r="I55" s="223">
        <v>4.5</v>
      </c>
      <c r="J55" s="222">
        <v>0</v>
      </c>
      <c r="K55" s="223">
        <v>0</v>
      </c>
      <c r="L55" s="222">
        <f t="shared" si="10"/>
        <v>56.084</v>
      </c>
      <c r="M55" s="226">
        <f t="shared" si="16"/>
        <v>0.12263747236288403</v>
      </c>
      <c r="N55" s="224">
        <v>515.0889999999999</v>
      </c>
      <c r="O55" s="223">
        <v>0.972</v>
      </c>
      <c r="P55" s="222">
        <v>1.746</v>
      </c>
      <c r="Q55" s="223">
        <v>3.7879999999999994</v>
      </c>
      <c r="R55" s="222">
        <f t="shared" si="11"/>
        <v>521.5949999999999</v>
      </c>
      <c r="S55" s="225">
        <f t="shared" si="12"/>
        <v>0.0015970018452345243</v>
      </c>
      <c r="T55" s="224">
        <v>349.6949999999999</v>
      </c>
      <c r="U55" s="223">
        <v>13.308</v>
      </c>
      <c r="V55" s="222">
        <v>0.545</v>
      </c>
      <c r="W55" s="223">
        <v>0.16999999999999998</v>
      </c>
      <c r="X55" s="222">
        <f t="shared" si="13"/>
        <v>363.7179999999999</v>
      </c>
      <c r="Y55" s="221">
        <f t="shared" si="14"/>
        <v>0.43406430256407447</v>
      </c>
    </row>
    <row r="56" ht="15" thickTop="1">
      <c r="A56" s="121" t="s">
        <v>43</v>
      </c>
    </row>
    <row r="57" ht="14.25">
      <c r="A57" s="121" t="s">
        <v>55</v>
      </c>
    </row>
    <row r="58" ht="14.25">
      <c r="A58" s="128" t="s">
        <v>29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56:Y65536 M56:M65536 Y3 M3 M5:M8 Y5:Y8">
    <cfRule type="cellIs" priority="3" dxfId="84" operator="lessThan" stopIfTrue="1">
      <formula>0</formula>
    </cfRule>
  </conditionalFormatting>
  <conditionalFormatting sqref="M50:M55 Y50:Y55 Y9:Y48 M9:M48">
    <cfRule type="cellIs" priority="4" dxfId="84" operator="lessThan" stopIfTrue="1">
      <formula>0</formula>
    </cfRule>
    <cfRule type="cellIs" priority="5" dxfId="86" operator="greaterThanOrEqual" stopIfTrue="1">
      <formula>0</formula>
    </cfRule>
  </conditionalFormatting>
  <conditionalFormatting sqref="Y48:Y49 M48:M49">
    <cfRule type="cellIs" priority="1" dxfId="84" operator="lessThan" stopIfTrue="1">
      <formula>0</formula>
    </cfRule>
    <cfRule type="cellIs" priority="2" dxfId="86" operator="greaterThanOrEqual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50:W50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0"/>
  </sheetPr>
  <dimension ref="A1:Y46"/>
  <sheetViews>
    <sheetView showGridLines="0" zoomScale="80" zoomScaleNormal="80" zoomScalePageLayoutView="0" workbookViewId="0" topLeftCell="A1">
      <selection activeCell="T43" sqref="T43:W43"/>
    </sheetView>
  </sheetViews>
  <sheetFormatPr defaultColWidth="8.00390625" defaultRowHeight="15"/>
  <cols>
    <col min="1" max="1" width="20.28125" style="128" customWidth="1"/>
    <col min="2" max="2" width="8.57421875" style="128" customWidth="1"/>
    <col min="3" max="3" width="9.7109375" style="128" bestFit="1" customWidth="1"/>
    <col min="4" max="4" width="8.00390625" style="128" bestFit="1" customWidth="1"/>
    <col min="5" max="5" width="9.7109375" style="128" bestFit="1" customWidth="1"/>
    <col min="6" max="6" width="9.421875" style="128" bestFit="1" customWidth="1"/>
    <col min="7" max="7" width="11.28125" style="128" customWidth="1"/>
    <col min="8" max="8" width="9.28125" style="128" bestFit="1" customWidth="1"/>
    <col min="9" max="9" width="9.7109375" style="128" bestFit="1" customWidth="1"/>
    <col min="10" max="10" width="8.57421875" style="128" customWidth="1"/>
    <col min="11" max="11" width="9.7109375" style="128" bestFit="1" customWidth="1"/>
    <col min="12" max="12" width="9.28125" style="128" bestFit="1" customWidth="1"/>
    <col min="13" max="13" width="9.421875" style="128" customWidth="1"/>
    <col min="14" max="14" width="9.7109375" style="128" customWidth="1"/>
    <col min="15" max="15" width="10.8515625" style="128" customWidth="1"/>
    <col min="16" max="16" width="9.57421875" style="128" customWidth="1"/>
    <col min="17" max="17" width="10.140625" style="128" customWidth="1"/>
    <col min="18" max="18" width="10.57421875" style="128" customWidth="1"/>
    <col min="19" max="19" width="11.00390625" style="128" customWidth="1"/>
    <col min="20" max="20" width="10.421875" style="128" customWidth="1"/>
    <col min="21" max="23" width="10.28125" style="128" customWidth="1"/>
    <col min="24" max="24" width="10.421875" style="128" customWidth="1"/>
    <col min="25" max="25" width="8.7109375" style="128" bestFit="1" customWidth="1"/>
    <col min="26" max="16384" width="8.00390625" style="128" customWidth="1"/>
  </cols>
  <sheetData>
    <row r="1" spans="24:25" ht="18.75" thickBot="1">
      <c r="X1" s="571" t="s">
        <v>28</v>
      </c>
      <c r="Y1" s="572"/>
    </row>
    <row r="2" ht="5.25" customHeight="1" thickBot="1"/>
    <row r="3" spans="1:25" ht="24.75" customHeight="1" thickTop="1">
      <c r="A3" s="632" t="s">
        <v>72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633"/>
      <c r="Q3" s="633"/>
      <c r="R3" s="633"/>
      <c r="S3" s="633"/>
      <c r="T3" s="633"/>
      <c r="U3" s="633"/>
      <c r="V3" s="633"/>
      <c r="W3" s="633"/>
      <c r="X3" s="633"/>
      <c r="Y3" s="634"/>
    </row>
    <row r="4" spans="1:25" ht="21" customHeight="1" thickBot="1">
      <c r="A4" s="643" t="s">
        <v>45</v>
      </c>
      <c r="B4" s="644"/>
      <c r="C4" s="644"/>
      <c r="D4" s="644"/>
      <c r="E4" s="644"/>
      <c r="F4" s="644"/>
      <c r="G4" s="644"/>
      <c r="H4" s="644"/>
      <c r="I4" s="644"/>
      <c r="J4" s="644"/>
      <c r="K4" s="644"/>
      <c r="L4" s="644"/>
      <c r="M4" s="644"/>
      <c r="N4" s="644"/>
      <c r="O4" s="644"/>
      <c r="P4" s="644"/>
      <c r="Q4" s="644"/>
      <c r="R4" s="644"/>
      <c r="S4" s="644"/>
      <c r="T4" s="644"/>
      <c r="U4" s="644"/>
      <c r="V4" s="644"/>
      <c r="W4" s="644"/>
      <c r="X4" s="644"/>
      <c r="Y4" s="645"/>
    </row>
    <row r="5" spans="1:25" s="271" customFormat="1" ht="18" customHeight="1" thickBot="1" thickTop="1">
      <c r="A5" s="576" t="s">
        <v>71</v>
      </c>
      <c r="B5" s="649" t="s">
        <v>36</v>
      </c>
      <c r="C5" s="650"/>
      <c r="D5" s="650"/>
      <c r="E5" s="650"/>
      <c r="F5" s="650"/>
      <c r="G5" s="650"/>
      <c r="H5" s="650"/>
      <c r="I5" s="650"/>
      <c r="J5" s="651"/>
      <c r="K5" s="651"/>
      <c r="L5" s="651"/>
      <c r="M5" s="652"/>
      <c r="N5" s="649" t="s">
        <v>35</v>
      </c>
      <c r="O5" s="650"/>
      <c r="P5" s="650"/>
      <c r="Q5" s="650"/>
      <c r="R5" s="650"/>
      <c r="S5" s="650"/>
      <c r="T5" s="650"/>
      <c r="U5" s="650"/>
      <c r="V5" s="650"/>
      <c r="W5" s="650"/>
      <c r="X5" s="650"/>
      <c r="Y5" s="653"/>
    </row>
    <row r="6" spans="1:25" s="168" customFormat="1" ht="26.25" customHeight="1" thickBot="1">
      <c r="A6" s="577"/>
      <c r="B6" s="658" t="s">
        <v>244</v>
      </c>
      <c r="C6" s="659"/>
      <c r="D6" s="659"/>
      <c r="E6" s="659"/>
      <c r="F6" s="659"/>
      <c r="G6" s="635" t="s">
        <v>34</v>
      </c>
      <c r="H6" s="658" t="s">
        <v>245</v>
      </c>
      <c r="I6" s="659"/>
      <c r="J6" s="659"/>
      <c r="K6" s="659"/>
      <c r="L6" s="659"/>
      <c r="M6" s="646" t="s">
        <v>33</v>
      </c>
      <c r="N6" s="658" t="s">
        <v>246</v>
      </c>
      <c r="O6" s="659"/>
      <c r="P6" s="659"/>
      <c r="Q6" s="659"/>
      <c r="R6" s="659"/>
      <c r="S6" s="635" t="s">
        <v>34</v>
      </c>
      <c r="T6" s="658" t="s">
        <v>247</v>
      </c>
      <c r="U6" s="659"/>
      <c r="V6" s="659"/>
      <c r="W6" s="659"/>
      <c r="X6" s="659"/>
      <c r="Y6" s="640" t="s">
        <v>33</v>
      </c>
    </row>
    <row r="7" spans="1:25" s="168" customFormat="1" ht="26.25" customHeight="1">
      <c r="A7" s="578"/>
      <c r="B7" s="570" t="s">
        <v>22</v>
      </c>
      <c r="C7" s="566"/>
      <c r="D7" s="565" t="s">
        <v>21</v>
      </c>
      <c r="E7" s="566"/>
      <c r="F7" s="660" t="s">
        <v>17</v>
      </c>
      <c r="G7" s="636"/>
      <c r="H7" s="570" t="s">
        <v>22</v>
      </c>
      <c r="I7" s="566"/>
      <c r="J7" s="565" t="s">
        <v>21</v>
      </c>
      <c r="K7" s="566"/>
      <c r="L7" s="660" t="s">
        <v>17</v>
      </c>
      <c r="M7" s="647"/>
      <c r="N7" s="570" t="s">
        <v>22</v>
      </c>
      <c r="O7" s="566"/>
      <c r="P7" s="565" t="s">
        <v>21</v>
      </c>
      <c r="Q7" s="566"/>
      <c r="R7" s="660" t="s">
        <v>17</v>
      </c>
      <c r="S7" s="636"/>
      <c r="T7" s="570" t="s">
        <v>22</v>
      </c>
      <c r="U7" s="566"/>
      <c r="V7" s="565" t="s">
        <v>21</v>
      </c>
      <c r="W7" s="566"/>
      <c r="X7" s="660" t="s">
        <v>17</v>
      </c>
      <c r="Y7" s="641"/>
    </row>
    <row r="8" spans="1:25" s="267" customFormat="1" ht="15" customHeight="1" thickBot="1">
      <c r="A8" s="579"/>
      <c r="B8" s="270" t="s">
        <v>31</v>
      </c>
      <c r="C8" s="268" t="s">
        <v>30</v>
      </c>
      <c r="D8" s="269" t="s">
        <v>31</v>
      </c>
      <c r="E8" s="268" t="s">
        <v>30</v>
      </c>
      <c r="F8" s="631"/>
      <c r="G8" s="637"/>
      <c r="H8" s="270" t="s">
        <v>31</v>
      </c>
      <c r="I8" s="268" t="s">
        <v>30</v>
      </c>
      <c r="J8" s="269" t="s">
        <v>31</v>
      </c>
      <c r="K8" s="268" t="s">
        <v>30</v>
      </c>
      <c r="L8" s="631"/>
      <c r="M8" s="648"/>
      <c r="N8" s="270" t="s">
        <v>31</v>
      </c>
      <c r="O8" s="268" t="s">
        <v>30</v>
      </c>
      <c r="P8" s="269" t="s">
        <v>31</v>
      </c>
      <c r="Q8" s="268" t="s">
        <v>30</v>
      </c>
      <c r="R8" s="631"/>
      <c r="S8" s="637"/>
      <c r="T8" s="270" t="s">
        <v>31</v>
      </c>
      <c r="U8" s="268" t="s">
        <v>30</v>
      </c>
      <c r="V8" s="269" t="s">
        <v>31</v>
      </c>
      <c r="W8" s="268" t="s">
        <v>30</v>
      </c>
      <c r="X8" s="631"/>
      <c r="Y8" s="642"/>
    </row>
    <row r="9" spans="1:25" s="157" customFormat="1" ht="18" customHeight="1" thickBot="1" thickTop="1">
      <c r="A9" s="330" t="s">
        <v>24</v>
      </c>
      <c r="B9" s="322">
        <f>B10+B14+B24+B32+B38+B43</f>
        <v>21666.458</v>
      </c>
      <c r="C9" s="321">
        <f>C10+C14+C24+C32+C38+C43</f>
        <v>14737.719000000001</v>
      </c>
      <c r="D9" s="320">
        <f>D10+D14+D24+D32+D38+D43</f>
        <v>2660.7709999999997</v>
      </c>
      <c r="E9" s="321">
        <f>E10+E14+E24+E32+E38+E43</f>
        <v>2416.1270000000004</v>
      </c>
      <c r="F9" s="320">
        <f>SUM(B9:E9)</f>
        <v>41481.075</v>
      </c>
      <c r="G9" s="323">
        <f>F9/$F$9</f>
        <v>1</v>
      </c>
      <c r="H9" s="322">
        <f>H10+H14+H24+H32+H38+H43</f>
        <v>22063.292999999998</v>
      </c>
      <c r="I9" s="321">
        <f>I10+I14+I24+I32+I38+I43</f>
        <v>13950.789</v>
      </c>
      <c r="J9" s="320">
        <f>J10+J14+J24+J32+J38+J43</f>
        <v>1667.697</v>
      </c>
      <c r="K9" s="321">
        <f>K10+K14+K24+K32+K38+K43</f>
        <v>1985.046</v>
      </c>
      <c r="L9" s="320">
        <f>SUM(H9:K9)</f>
        <v>39666.825</v>
      </c>
      <c r="M9" s="448">
        <f>IF(ISERROR(F9/L9-1),"         /0",(F9/L9-1))</f>
        <v>0.04573721239348005</v>
      </c>
      <c r="N9" s="322">
        <f>N10+N14+N24+N32+N38+N43</f>
        <v>182310.168</v>
      </c>
      <c r="O9" s="321">
        <f>O10+O14+O24+O32+O38+O43</f>
        <v>114037.43899999998</v>
      </c>
      <c r="P9" s="320">
        <f>P10+P14+P24+P32+P38+P43</f>
        <v>18215.746000000006</v>
      </c>
      <c r="Q9" s="321">
        <f>Q10+Q14+Q24+Q32+Q38+Q43</f>
        <v>12045.537</v>
      </c>
      <c r="R9" s="320">
        <f>SUM(N9:Q9)</f>
        <v>326608.88999999996</v>
      </c>
      <c r="S9" s="323">
        <f>R9/$R$9</f>
        <v>1</v>
      </c>
      <c r="T9" s="322">
        <f>T10+T14+T24+T32+T38+T43</f>
        <v>172037.06899999993</v>
      </c>
      <c r="U9" s="321">
        <f>U10+U14+U24+U32+U38+U43</f>
        <v>108300.231</v>
      </c>
      <c r="V9" s="320">
        <f>V10+V14+V24+V32+V38+V43</f>
        <v>24856.227</v>
      </c>
      <c r="W9" s="321">
        <f>W10+W14+W24+W32+W38+W43</f>
        <v>15249.805</v>
      </c>
      <c r="X9" s="320">
        <f>SUM(T9:W9)</f>
        <v>320443.33199999994</v>
      </c>
      <c r="Y9" s="319">
        <f>IF(ISERROR(R9/X9-1),"         /0",(R9/X9-1))</f>
        <v>0.0192407124264955</v>
      </c>
    </row>
    <row r="10" spans="1:25" s="284" customFormat="1" ht="19.5" customHeight="1" thickTop="1">
      <c r="A10" s="293" t="s">
        <v>61</v>
      </c>
      <c r="B10" s="290">
        <f>SUM(B11:B13)</f>
        <v>13341.33</v>
      </c>
      <c r="C10" s="289">
        <f>SUM(C11:C13)</f>
        <v>7497.545</v>
      </c>
      <c r="D10" s="288">
        <f>SUM(D11:D13)</f>
        <v>2552.2499999999995</v>
      </c>
      <c r="E10" s="287">
        <f>SUM(E11:E13)</f>
        <v>1959.747</v>
      </c>
      <c r="F10" s="288">
        <f aca="true" t="shared" si="0" ref="F10:F43">SUM(B10:E10)</f>
        <v>25350.872</v>
      </c>
      <c r="G10" s="291">
        <f aca="true" t="shared" si="1" ref="G10:G43">F10/$F$9</f>
        <v>0.6111430815136782</v>
      </c>
      <c r="H10" s="290">
        <f>SUM(H11:H13)</f>
        <v>13663.375999999998</v>
      </c>
      <c r="I10" s="289">
        <f>SUM(I11:I13)</f>
        <v>7164.126000000001</v>
      </c>
      <c r="J10" s="288">
        <f>SUM(J11:J13)</f>
        <v>1363.723</v>
      </c>
      <c r="K10" s="287">
        <f>SUM(K11:K13)</f>
        <v>1105.448</v>
      </c>
      <c r="L10" s="288">
        <f aca="true" t="shared" si="2" ref="L10:L43">SUM(H10:K10)</f>
        <v>23296.673</v>
      </c>
      <c r="M10" s="292">
        <f aca="true" t="shared" si="3" ref="M10:M21">IF(ISERROR(F10/L10-1),"         /0",(F10/L10-1))</f>
        <v>0.08817563778312887</v>
      </c>
      <c r="N10" s="290">
        <f>SUM(N11:N13)</f>
        <v>118022.57899999995</v>
      </c>
      <c r="O10" s="289">
        <f>SUM(O11:O13)</f>
        <v>57202.22000000001</v>
      </c>
      <c r="P10" s="288">
        <f>SUM(P11:P13)</f>
        <v>17576.249000000003</v>
      </c>
      <c r="Q10" s="287">
        <f>SUM(Q11:Q13)</f>
        <v>8858.995</v>
      </c>
      <c r="R10" s="288">
        <f aca="true" t="shared" si="4" ref="R10:R43">SUM(N10:Q10)</f>
        <v>201660.04299999998</v>
      </c>
      <c r="S10" s="291">
        <f aca="true" t="shared" si="5" ref="S10:S43">R10/$R$9</f>
        <v>0.6174358664885087</v>
      </c>
      <c r="T10" s="290">
        <f>SUM(T11:T13)</f>
        <v>111292.87799999992</v>
      </c>
      <c r="U10" s="289">
        <f>SUM(U11:U13)</f>
        <v>51849.23699999999</v>
      </c>
      <c r="V10" s="288">
        <f>SUM(V11:V13)</f>
        <v>22113.506</v>
      </c>
      <c r="W10" s="287">
        <f>SUM(W11:W13)</f>
        <v>12606.41</v>
      </c>
      <c r="X10" s="288">
        <f aca="true" t="shared" si="6" ref="X10:X39">SUM(T10:W10)</f>
        <v>197862.0309999999</v>
      </c>
      <c r="Y10" s="285">
        <f aca="true" t="shared" si="7" ref="Y10:Y43">IF(ISERROR(R10/X10-1),"         /0",IF(R10/X10&gt;5,"  *  ",(R10/X10-1)))</f>
        <v>0.019195254293129516</v>
      </c>
    </row>
    <row r="11" spans="1:25" ht="19.5" customHeight="1">
      <c r="A11" s="235" t="s">
        <v>216</v>
      </c>
      <c r="B11" s="233">
        <v>13021.07</v>
      </c>
      <c r="C11" s="230">
        <v>6980.937</v>
      </c>
      <c r="D11" s="229">
        <v>2353.7619999999997</v>
      </c>
      <c r="E11" s="282">
        <v>1959.747</v>
      </c>
      <c r="F11" s="229">
        <f t="shared" si="0"/>
        <v>24315.515999999996</v>
      </c>
      <c r="G11" s="232">
        <f t="shared" si="1"/>
        <v>0.5861833619307117</v>
      </c>
      <c r="H11" s="233">
        <v>13381.570999999998</v>
      </c>
      <c r="I11" s="230">
        <v>6772.602000000001</v>
      </c>
      <c r="J11" s="229">
        <v>1363.723</v>
      </c>
      <c r="K11" s="282">
        <v>1105.448</v>
      </c>
      <c r="L11" s="229">
        <f t="shared" si="2"/>
        <v>22623.344</v>
      </c>
      <c r="M11" s="234">
        <f t="shared" si="3"/>
        <v>0.07479760728564244</v>
      </c>
      <c r="N11" s="233">
        <v>115548.17799999996</v>
      </c>
      <c r="O11" s="230">
        <v>53514.27300000001</v>
      </c>
      <c r="P11" s="229">
        <v>16338.959000000004</v>
      </c>
      <c r="Q11" s="282">
        <v>8858.972000000002</v>
      </c>
      <c r="R11" s="229">
        <f t="shared" si="4"/>
        <v>194260.38199999998</v>
      </c>
      <c r="S11" s="232">
        <f t="shared" si="5"/>
        <v>0.5947798359070998</v>
      </c>
      <c r="T11" s="233">
        <v>109661.94599999992</v>
      </c>
      <c r="U11" s="230">
        <v>49780.62099999999</v>
      </c>
      <c r="V11" s="229">
        <v>22113.506</v>
      </c>
      <c r="W11" s="282">
        <v>12606.41</v>
      </c>
      <c r="X11" s="229">
        <f t="shared" si="6"/>
        <v>194162.48299999992</v>
      </c>
      <c r="Y11" s="228">
        <f t="shared" si="7"/>
        <v>0.0005042117225091403</v>
      </c>
    </row>
    <row r="12" spans="1:25" ht="19.5" customHeight="1">
      <c r="A12" s="235" t="s">
        <v>356</v>
      </c>
      <c r="B12" s="233">
        <v>210.012</v>
      </c>
      <c r="C12" s="230">
        <v>380.551</v>
      </c>
      <c r="D12" s="229">
        <v>198.488</v>
      </c>
      <c r="E12" s="282">
        <v>0</v>
      </c>
      <c r="F12" s="229">
        <f t="shared" si="0"/>
        <v>789.0509999999999</v>
      </c>
      <c r="G12" s="232">
        <f t="shared" si="1"/>
        <v>0.019021951576712996</v>
      </c>
      <c r="H12" s="233">
        <v>185.65800000000002</v>
      </c>
      <c r="I12" s="230">
        <v>275.636</v>
      </c>
      <c r="J12" s="229"/>
      <c r="K12" s="282"/>
      <c r="L12" s="229">
        <f t="shared" si="2"/>
        <v>461.29400000000004</v>
      </c>
      <c r="M12" s="234">
        <f t="shared" si="3"/>
        <v>0.7105165035747265</v>
      </c>
      <c r="N12" s="233">
        <v>1636.289</v>
      </c>
      <c r="O12" s="230">
        <v>3001.172</v>
      </c>
      <c r="P12" s="229">
        <v>1237.29</v>
      </c>
      <c r="Q12" s="282">
        <v>0.023</v>
      </c>
      <c r="R12" s="229">
        <f t="shared" si="4"/>
        <v>5874.774</v>
      </c>
      <c r="S12" s="232">
        <f t="shared" si="5"/>
        <v>0.017987183386220754</v>
      </c>
      <c r="T12" s="233">
        <v>996.665</v>
      </c>
      <c r="U12" s="230">
        <v>1568.0939999999998</v>
      </c>
      <c r="V12" s="229"/>
      <c r="W12" s="282"/>
      <c r="X12" s="229">
        <f t="shared" si="6"/>
        <v>2564.759</v>
      </c>
      <c r="Y12" s="228">
        <f t="shared" si="7"/>
        <v>1.290575449779102</v>
      </c>
    </row>
    <row r="13" spans="1:25" ht="19.5" customHeight="1" thickBot="1">
      <c r="A13" s="258" t="s">
        <v>217</v>
      </c>
      <c r="B13" s="255">
        <v>110.248</v>
      </c>
      <c r="C13" s="254">
        <v>136.057</v>
      </c>
      <c r="D13" s="253">
        <v>0</v>
      </c>
      <c r="E13" s="298">
        <v>0</v>
      </c>
      <c r="F13" s="253">
        <f t="shared" si="0"/>
        <v>246.305</v>
      </c>
      <c r="G13" s="256">
        <f t="shared" si="1"/>
        <v>0.005937768006253455</v>
      </c>
      <c r="H13" s="255">
        <v>96.14699999999999</v>
      </c>
      <c r="I13" s="254">
        <v>115.888</v>
      </c>
      <c r="J13" s="253"/>
      <c r="K13" s="298"/>
      <c r="L13" s="253">
        <f t="shared" si="2"/>
        <v>212.035</v>
      </c>
      <c r="M13" s="257">
        <f t="shared" si="3"/>
        <v>0.16162426014573072</v>
      </c>
      <c r="N13" s="255">
        <v>838.112</v>
      </c>
      <c r="O13" s="254">
        <v>686.775</v>
      </c>
      <c r="P13" s="253"/>
      <c r="Q13" s="298"/>
      <c r="R13" s="253">
        <f t="shared" si="4"/>
        <v>1524.887</v>
      </c>
      <c r="S13" s="256">
        <f t="shared" si="5"/>
        <v>0.004668847195188105</v>
      </c>
      <c r="T13" s="255">
        <v>634.2669999999999</v>
      </c>
      <c r="U13" s="254">
        <v>500.52200000000005</v>
      </c>
      <c r="V13" s="253"/>
      <c r="W13" s="298"/>
      <c r="X13" s="253">
        <f t="shared" si="6"/>
        <v>1134.789</v>
      </c>
      <c r="Y13" s="252">
        <f t="shared" si="7"/>
        <v>0.3437625849386978</v>
      </c>
    </row>
    <row r="14" spans="1:25" s="284" customFormat="1" ht="19.5" customHeight="1">
      <c r="A14" s="293" t="s">
        <v>60</v>
      </c>
      <c r="B14" s="290">
        <f>SUM(B15:B23)</f>
        <v>3678.669</v>
      </c>
      <c r="C14" s="289">
        <f>SUM(C15:C23)</f>
        <v>4073.0120000000006</v>
      </c>
      <c r="D14" s="288">
        <f>SUM(D15:D23)</f>
        <v>45.043</v>
      </c>
      <c r="E14" s="287">
        <f>SUM(E15:E23)</f>
        <v>414.30100000000004</v>
      </c>
      <c r="F14" s="288">
        <f t="shared" si="0"/>
        <v>8211.025</v>
      </c>
      <c r="G14" s="291">
        <f t="shared" si="1"/>
        <v>0.19794629237549896</v>
      </c>
      <c r="H14" s="290">
        <f>SUM(H15:H23)</f>
        <v>2983.164</v>
      </c>
      <c r="I14" s="289">
        <f>SUM(I15:I23)</f>
        <v>3155.459</v>
      </c>
      <c r="J14" s="288">
        <f>SUM(J15:J23)</f>
        <v>0.375</v>
      </c>
      <c r="K14" s="287">
        <f>SUM(K15:K23)</f>
        <v>545.403</v>
      </c>
      <c r="L14" s="288">
        <f t="shared" si="2"/>
        <v>6684.401</v>
      </c>
      <c r="M14" s="292">
        <f t="shared" si="3"/>
        <v>0.22838605882561502</v>
      </c>
      <c r="N14" s="290">
        <f>SUM(N15:N23)</f>
        <v>24052.56</v>
      </c>
      <c r="O14" s="289">
        <f>SUM(O15:O23)</f>
        <v>34088.50999999999</v>
      </c>
      <c r="P14" s="288">
        <f>SUM(P15:P23)</f>
        <v>122.79399999999998</v>
      </c>
      <c r="Q14" s="287">
        <f>SUM(Q15:Q23)</f>
        <v>2429.629</v>
      </c>
      <c r="R14" s="288">
        <f t="shared" si="4"/>
        <v>60693.492999999995</v>
      </c>
      <c r="S14" s="291">
        <f t="shared" si="5"/>
        <v>0.18582927427358148</v>
      </c>
      <c r="T14" s="290">
        <f>SUM(T15:T23)</f>
        <v>20361.703999999998</v>
      </c>
      <c r="U14" s="289">
        <f>SUM(U15:U23)</f>
        <v>31937.620000000006</v>
      </c>
      <c r="V14" s="288">
        <f>SUM(V15:V23)</f>
        <v>12.67</v>
      </c>
      <c r="W14" s="287">
        <f>SUM(W15:W23)</f>
        <v>2081.521</v>
      </c>
      <c r="X14" s="288">
        <f t="shared" si="6"/>
        <v>54393.51500000001</v>
      </c>
      <c r="Y14" s="285">
        <f t="shared" si="7"/>
        <v>0.11582222623413818</v>
      </c>
    </row>
    <row r="15" spans="1:25" ht="19.5" customHeight="1">
      <c r="A15" s="250" t="s">
        <v>218</v>
      </c>
      <c r="B15" s="247">
        <v>801.501</v>
      </c>
      <c r="C15" s="245">
        <v>1617.9360000000001</v>
      </c>
      <c r="D15" s="246">
        <v>45.043</v>
      </c>
      <c r="E15" s="294">
        <v>27.847</v>
      </c>
      <c r="F15" s="229">
        <f t="shared" si="0"/>
        <v>2492.327</v>
      </c>
      <c r="G15" s="232">
        <f t="shared" si="1"/>
        <v>0.06008347180009198</v>
      </c>
      <c r="H15" s="233">
        <v>883.8909999999998</v>
      </c>
      <c r="I15" s="245">
        <v>994.7059999999998</v>
      </c>
      <c r="J15" s="246">
        <v>0</v>
      </c>
      <c r="K15" s="245">
        <v>34.504</v>
      </c>
      <c r="L15" s="229">
        <f t="shared" si="2"/>
        <v>1913.1009999999997</v>
      </c>
      <c r="M15" s="249">
        <f t="shared" si="3"/>
        <v>0.3027681235857389</v>
      </c>
      <c r="N15" s="247">
        <v>4910.872000000001</v>
      </c>
      <c r="O15" s="245">
        <v>15674.261999999995</v>
      </c>
      <c r="P15" s="246">
        <v>122.60199999999999</v>
      </c>
      <c r="Q15" s="245">
        <v>767.6289999999999</v>
      </c>
      <c r="R15" s="246">
        <f t="shared" si="4"/>
        <v>21475.364999999998</v>
      </c>
      <c r="S15" s="248">
        <f t="shared" si="5"/>
        <v>0.06575254274309557</v>
      </c>
      <c r="T15" s="251">
        <v>6648.838999999997</v>
      </c>
      <c r="U15" s="245">
        <v>14683.993000000008</v>
      </c>
      <c r="V15" s="246">
        <v>0.04</v>
      </c>
      <c r="W15" s="294">
        <v>74.268</v>
      </c>
      <c r="X15" s="246">
        <f t="shared" si="6"/>
        <v>21407.140000000007</v>
      </c>
      <c r="Y15" s="244">
        <f t="shared" si="7"/>
        <v>0.0031870207790480887</v>
      </c>
    </row>
    <row r="16" spans="1:25" ht="19.5" customHeight="1">
      <c r="A16" s="250" t="s">
        <v>221</v>
      </c>
      <c r="B16" s="247">
        <v>365.828</v>
      </c>
      <c r="C16" s="245">
        <v>774.087</v>
      </c>
      <c r="D16" s="246">
        <v>0</v>
      </c>
      <c r="E16" s="294">
        <v>221.27800000000005</v>
      </c>
      <c r="F16" s="246">
        <f t="shared" si="0"/>
        <v>1361.193</v>
      </c>
      <c r="G16" s="248">
        <f t="shared" si="1"/>
        <v>0.03281479566284143</v>
      </c>
      <c r="H16" s="247">
        <v>323.15</v>
      </c>
      <c r="I16" s="245">
        <v>684.892</v>
      </c>
      <c r="J16" s="246">
        <v>0</v>
      </c>
      <c r="K16" s="245">
        <v>306.157</v>
      </c>
      <c r="L16" s="246">
        <f t="shared" si="2"/>
        <v>1314.199</v>
      </c>
      <c r="M16" s="249">
        <f t="shared" si="3"/>
        <v>0.03575866364226421</v>
      </c>
      <c r="N16" s="247">
        <v>2684.4639999999995</v>
      </c>
      <c r="O16" s="245">
        <v>6498.153000000002</v>
      </c>
      <c r="P16" s="246">
        <v>0.101</v>
      </c>
      <c r="Q16" s="245">
        <v>558.7489999999998</v>
      </c>
      <c r="R16" s="246">
        <f t="shared" si="4"/>
        <v>9741.467000000002</v>
      </c>
      <c r="S16" s="248">
        <f t="shared" si="5"/>
        <v>0.029826092608808058</v>
      </c>
      <c r="T16" s="251">
        <v>2130.1620000000003</v>
      </c>
      <c r="U16" s="245">
        <v>6928.974999999998</v>
      </c>
      <c r="V16" s="246">
        <v>0</v>
      </c>
      <c r="W16" s="245">
        <v>965.4660000000001</v>
      </c>
      <c r="X16" s="246">
        <f t="shared" si="6"/>
        <v>10024.603</v>
      </c>
      <c r="Y16" s="244">
        <f t="shared" si="7"/>
        <v>-0.028244111013672746</v>
      </c>
    </row>
    <row r="17" spans="1:25" ht="19.5" customHeight="1">
      <c r="A17" s="250" t="s">
        <v>219</v>
      </c>
      <c r="B17" s="247">
        <v>842.969</v>
      </c>
      <c r="C17" s="245">
        <v>451.79299999999995</v>
      </c>
      <c r="D17" s="246">
        <v>0</v>
      </c>
      <c r="E17" s="294">
        <v>0</v>
      </c>
      <c r="F17" s="246">
        <f>SUM(B17:E17)</f>
        <v>1294.762</v>
      </c>
      <c r="G17" s="248">
        <f>F17/$F$9</f>
        <v>0.03121331836265092</v>
      </c>
      <c r="H17" s="247">
        <v>562.875</v>
      </c>
      <c r="I17" s="245">
        <v>590.958</v>
      </c>
      <c r="J17" s="246">
        <v>0</v>
      </c>
      <c r="K17" s="245"/>
      <c r="L17" s="246">
        <f>SUM(H17:K17)</f>
        <v>1153.833</v>
      </c>
      <c r="M17" s="249">
        <f>IF(ISERROR(F17/L17-1),"         /0",(F17/L17-1))</f>
        <v>0.12213985906105984</v>
      </c>
      <c r="N17" s="247">
        <v>5137.650999999999</v>
      </c>
      <c r="O17" s="245">
        <v>3247.8540000000003</v>
      </c>
      <c r="P17" s="246">
        <v>0</v>
      </c>
      <c r="Q17" s="245">
        <v>27.167999999999992</v>
      </c>
      <c r="R17" s="246">
        <f>SUM(N17:Q17)</f>
        <v>8412.672999999999</v>
      </c>
      <c r="S17" s="248">
        <f>R17/$R$9</f>
        <v>0.02575763629704017</v>
      </c>
      <c r="T17" s="251">
        <v>3578.652000000001</v>
      </c>
      <c r="U17" s="245">
        <v>4040.2339999999995</v>
      </c>
      <c r="V17" s="246">
        <v>0.253</v>
      </c>
      <c r="W17" s="245">
        <v>79.683</v>
      </c>
      <c r="X17" s="246">
        <f>SUM(T17:W17)</f>
        <v>7698.822</v>
      </c>
      <c r="Y17" s="244">
        <f>IF(ISERROR(R17/X17-1),"         /0",IF(R17/X17&gt;5,"  *  ",(R17/X17-1)))</f>
        <v>0.09272210735616415</v>
      </c>
    </row>
    <row r="18" spans="1:25" ht="19.5" customHeight="1">
      <c r="A18" s="250" t="s">
        <v>220</v>
      </c>
      <c r="B18" s="247">
        <v>815.189</v>
      </c>
      <c r="C18" s="245">
        <v>143.804</v>
      </c>
      <c r="D18" s="246">
        <v>0</v>
      </c>
      <c r="E18" s="294">
        <v>110.32000000000001</v>
      </c>
      <c r="F18" s="246">
        <f t="shared" si="0"/>
        <v>1069.3129999999999</v>
      </c>
      <c r="G18" s="248">
        <f t="shared" si="1"/>
        <v>0.025778333854655406</v>
      </c>
      <c r="H18" s="247">
        <v>583.174</v>
      </c>
      <c r="I18" s="245">
        <v>136.48199999999997</v>
      </c>
      <c r="J18" s="246">
        <v>0.375</v>
      </c>
      <c r="K18" s="245">
        <v>40.214</v>
      </c>
      <c r="L18" s="246">
        <f t="shared" si="2"/>
        <v>760.2449999999999</v>
      </c>
      <c r="M18" s="249">
        <f t="shared" si="3"/>
        <v>0.4065373662437768</v>
      </c>
      <c r="N18" s="247">
        <v>5501.327000000001</v>
      </c>
      <c r="O18" s="245">
        <v>1851.4189999999996</v>
      </c>
      <c r="P18" s="246">
        <v>0.091</v>
      </c>
      <c r="Q18" s="245">
        <v>806.2450000000001</v>
      </c>
      <c r="R18" s="246">
        <f t="shared" si="4"/>
        <v>8159.082000000001</v>
      </c>
      <c r="S18" s="248">
        <f t="shared" si="5"/>
        <v>0.024981199991218863</v>
      </c>
      <c r="T18" s="251">
        <v>3366.573000000001</v>
      </c>
      <c r="U18" s="245">
        <v>545.212</v>
      </c>
      <c r="V18" s="246">
        <v>1.036</v>
      </c>
      <c r="W18" s="245">
        <v>275.075</v>
      </c>
      <c r="X18" s="246">
        <f t="shared" si="6"/>
        <v>4187.896000000001</v>
      </c>
      <c r="Y18" s="244">
        <f t="shared" si="7"/>
        <v>0.9482532517521924</v>
      </c>
    </row>
    <row r="19" spans="1:25" ht="19.5" customHeight="1">
      <c r="A19" s="250" t="s">
        <v>222</v>
      </c>
      <c r="B19" s="247">
        <v>357.82599999999996</v>
      </c>
      <c r="C19" s="245">
        <v>418.26599999999996</v>
      </c>
      <c r="D19" s="246">
        <v>0</v>
      </c>
      <c r="E19" s="294">
        <v>39.329</v>
      </c>
      <c r="F19" s="246">
        <f t="shared" si="0"/>
        <v>815.4209999999998</v>
      </c>
      <c r="G19" s="248">
        <f t="shared" si="1"/>
        <v>0.0196576631632618</v>
      </c>
      <c r="H19" s="247">
        <v>189.911</v>
      </c>
      <c r="I19" s="245">
        <v>219.067</v>
      </c>
      <c r="J19" s="246">
        <v>0</v>
      </c>
      <c r="K19" s="245"/>
      <c r="L19" s="246">
        <f t="shared" si="2"/>
        <v>408.978</v>
      </c>
      <c r="M19" s="249">
        <f t="shared" si="3"/>
        <v>0.9938016225811652</v>
      </c>
      <c r="N19" s="247">
        <v>2392.801</v>
      </c>
      <c r="O19" s="245">
        <v>2996.3910000000005</v>
      </c>
      <c r="P19" s="246">
        <v>0</v>
      </c>
      <c r="Q19" s="245">
        <v>104.471</v>
      </c>
      <c r="R19" s="246">
        <f t="shared" si="4"/>
        <v>5493.6630000000005</v>
      </c>
      <c r="S19" s="248">
        <f t="shared" si="5"/>
        <v>0.016820310678010025</v>
      </c>
      <c r="T19" s="251">
        <v>1285.566</v>
      </c>
      <c r="U19" s="245">
        <v>1891.2529999999997</v>
      </c>
      <c r="V19" s="246">
        <v>0</v>
      </c>
      <c r="W19" s="245">
        <v>28.21</v>
      </c>
      <c r="X19" s="246">
        <f t="shared" si="6"/>
        <v>3205.0289999999995</v>
      </c>
      <c r="Y19" s="244">
        <f t="shared" si="7"/>
        <v>0.7140759100775691</v>
      </c>
    </row>
    <row r="20" spans="1:25" ht="19.5" customHeight="1">
      <c r="A20" s="250" t="s">
        <v>223</v>
      </c>
      <c r="B20" s="247">
        <v>245.594</v>
      </c>
      <c r="C20" s="245">
        <v>444.852</v>
      </c>
      <c r="D20" s="246">
        <v>0</v>
      </c>
      <c r="E20" s="294">
        <v>15.527</v>
      </c>
      <c r="F20" s="246">
        <f t="shared" si="0"/>
        <v>705.973</v>
      </c>
      <c r="G20" s="248">
        <f t="shared" si="1"/>
        <v>0.017019158736845657</v>
      </c>
      <c r="H20" s="247">
        <v>269.17900000000003</v>
      </c>
      <c r="I20" s="245">
        <v>374.265</v>
      </c>
      <c r="J20" s="246">
        <v>0</v>
      </c>
      <c r="K20" s="245">
        <v>161.835</v>
      </c>
      <c r="L20" s="246">
        <f t="shared" si="2"/>
        <v>805.279</v>
      </c>
      <c r="M20" s="249">
        <f t="shared" si="3"/>
        <v>-0.12331875039582563</v>
      </c>
      <c r="N20" s="247">
        <v>1504.729</v>
      </c>
      <c r="O20" s="245">
        <v>2702.644</v>
      </c>
      <c r="P20" s="246">
        <v>0</v>
      </c>
      <c r="Q20" s="245">
        <v>165.344</v>
      </c>
      <c r="R20" s="246">
        <f t="shared" si="4"/>
        <v>4372.717</v>
      </c>
      <c r="S20" s="248">
        <f t="shared" si="5"/>
        <v>0.013388236309183133</v>
      </c>
      <c r="T20" s="251">
        <v>2556.544999999999</v>
      </c>
      <c r="U20" s="245">
        <v>2873.009</v>
      </c>
      <c r="V20" s="246">
        <v>11.084</v>
      </c>
      <c r="W20" s="245">
        <v>650.264</v>
      </c>
      <c r="X20" s="246">
        <f t="shared" si="6"/>
        <v>6090.901999999999</v>
      </c>
      <c r="Y20" s="244">
        <f t="shared" si="7"/>
        <v>-0.2820904030306184</v>
      </c>
    </row>
    <row r="21" spans="1:25" ht="19.5" customHeight="1">
      <c r="A21" s="250" t="s">
        <v>237</v>
      </c>
      <c r="B21" s="247">
        <v>238.796</v>
      </c>
      <c r="C21" s="245">
        <v>0</v>
      </c>
      <c r="D21" s="246">
        <v>0</v>
      </c>
      <c r="E21" s="294">
        <v>0</v>
      </c>
      <c r="F21" s="246">
        <f t="shared" si="0"/>
        <v>238.796</v>
      </c>
      <c r="G21" s="248">
        <f t="shared" si="1"/>
        <v>0.005756745696682162</v>
      </c>
      <c r="H21" s="247">
        <v>118.213</v>
      </c>
      <c r="I21" s="245">
        <v>55.539</v>
      </c>
      <c r="J21" s="246"/>
      <c r="K21" s="245"/>
      <c r="L21" s="246">
        <f t="shared" si="2"/>
        <v>173.752</v>
      </c>
      <c r="M21" s="249">
        <f t="shared" si="3"/>
        <v>0.3743496477738384</v>
      </c>
      <c r="N21" s="247">
        <v>1800.596</v>
      </c>
      <c r="O21" s="245">
        <v>32.489</v>
      </c>
      <c r="P21" s="246"/>
      <c r="Q21" s="245"/>
      <c r="R21" s="246">
        <f t="shared" si="4"/>
        <v>1833.085</v>
      </c>
      <c r="S21" s="248">
        <f t="shared" si="5"/>
        <v>0.00561247735785759</v>
      </c>
      <c r="T21" s="251">
        <v>490.33900000000006</v>
      </c>
      <c r="U21" s="245">
        <v>400.395</v>
      </c>
      <c r="V21" s="246"/>
      <c r="W21" s="245">
        <v>4.263</v>
      </c>
      <c r="X21" s="246">
        <f t="shared" si="6"/>
        <v>894.9970000000001</v>
      </c>
      <c r="Y21" s="244">
        <f t="shared" si="7"/>
        <v>1.0481465301001007</v>
      </c>
    </row>
    <row r="22" spans="1:25" ht="18.75" customHeight="1">
      <c r="A22" s="250" t="s">
        <v>238</v>
      </c>
      <c r="B22" s="247">
        <v>0</v>
      </c>
      <c r="C22" s="245">
        <v>212.213</v>
      </c>
      <c r="D22" s="246">
        <v>0</v>
      </c>
      <c r="E22" s="245">
        <v>0</v>
      </c>
      <c r="F22" s="246">
        <f t="shared" si="0"/>
        <v>212.213</v>
      </c>
      <c r="G22" s="248">
        <f t="shared" si="1"/>
        <v>0.005115899238387627</v>
      </c>
      <c r="H22" s="247">
        <v>38.601</v>
      </c>
      <c r="I22" s="245">
        <v>97.537</v>
      </c>
      <c r="J22" s="246"/>
      <c r="K22" s="245">
        <v>2.693</v>
      </c>
      <c r="L22" s="246">
        <f t="shared" si="2"/>
        <v>138.83100000000002</v>
      </c>
      <c r="M22" s="249" t="s">
        <v>50</v>
      </c>
      <c r="N22" s="247">
        <v>39.267</v>
      </c>
      <c r="O22" s="245">
        <v>1044.1599999999999</v>
      </c>
      <c r="P22" s="246"/>
      <c r="Q22" s="245">
        <v>0.023</v>
      </c>
      <c r="R22" s="246">
        <f t="shared" si="4"/>
        <v>1083.4499999999998</v>
      </c>
      <c r="S22" s="248">
        <f t="shared" si="5"/>
        <v>0.0033172703902823956</v>
      </c>
      <c r="T22" s="251">
        <v>119.96699999999998</v>
      </c>
      <c r="U22" s="245">
        <v>551.957</v>
      </c>
      <c r="V22" s="246">
        <v>0</v>
      </c>
      <c r="W22" s="245">
        <v>3.9770000000000003</v>
      </c>
      <c r="X22" s="246">
        <f t="shared" si="6"/>
        <v>675.901</v>
      </c>
      <c r="Y22" s="244">
        <f t="shared" si="7"/>
        <v>0.6029714410838272</v>
      </c>
    </row>
    <row r="23" spans="1:25" ht="19.5" customHeight="1" thickBot="1">
      <c r="A23" s="250" t="s">
        <v>56</v>
      </c>
      <c r="B23" s="247">
        <v>10.966</v>
      </c>
      <c r="C23" s="245">
        <v>10.061</v>
      </c>
      <c r="D23" s="246">
        <v>0</v>
      </c>
      <c r="E23" s="245">
        <v>0</v>
      </c>
      <c r="F23" s="246">
        <f t="shared" si="0"/>
        <v>21.027</v>
      </c>
      <c r="G23" s="248">
        <f t="shared" si="1"/>
        <v>0.0005069058600819772</v>
      </c>
      <c r="H23" s="247">
        <v>14.17</v>
      </c>
      <c r="I23" s="245">
        <v>2.013</v>
      </c>
      <c r="J23" s="246"/>
      <c r="K23" s="245"/>
      <c r="L23" s="246">
        <f t="shared" si="2"/>
        <v>16.183</v>
      </c>
      <c r="M23" s="249" t="s">
        <v>50</v>
      </c>
      <c r="N23" s="247">
        <v>80.85299999999998</v>
      </c>
      <c r="O23" s="245">
        <v>41.138000000000005</v>
      </c>
      <c r="P23" s="246">
        <v>0</v>
      </c>
      <c r="Q23" s="245">
        <v>0</v>
      </c>
      <c r="R23" s="246">
        <f t="shared" si="4"/>
        <v>121.99099999999999</v>
      </c>
      <c r="S23" s="248">
        <f t="shared" si="5"/>
        <v>0.00037350789808568896</v>
      </c>
      <c r="T23" s="251">
        <v>185.06099999999998</v>
      </c>
      <c r="U23" s="245">
        <v>22.592000000000002</v>
      </c>
      <c r="V23" s="246">
        <v>0.257</v>
      </c>
      <c r="W23" s="245">
        <v>0.31499999999999995</v>
      </c>
      <c r="X23" s="246">
        <f t="shared" si="6"/>
        <v>208.225</v>
      </c>
      <c r="Y23" s="244">
        <f t="shared" si="7"/>
        <v>-0.4141385520470645</v>
      </c>
    </row>
    <row r="24" spans="1:25" s="284" customFormat="1" ht="19.5" customHeight="1">
      <c r="A24" s="293" t="s">
        <v>59</v>
      </c>
      <c r="B24" s="290">
        <f>SUM(B25:B31)</f>
        <v>2430.2329999999993</v>
      </c>
      <c r="C24" s="289">
        <f>SUM(C25:C31)</f>
        <v>1677.898</v>
      </c>
      <c r="D24" s="288">
        <f>SUM(D25:D31)</f>
        <v>0</v>
      </c>
      <c r="E24" s="289">
        <f>SUM(E25:E31)</f>
        <v>22.704</v>
      </c>
      <c r="F24" s="288">
        <f t="shared" si="0"/>
        <v>4130.834999999999</v>
      </c>
      <c r="G24" s="291">
        <f t="shared" si="1"/>
        <v>0.09958360529470366</v>
      </c>
      <c r="H24" s="290">
        <f>SUM(H25:H31)</f>
        <v>2589.489</v>
      </c>
      <c r="I24" s="289">
        <f>SUM(I25:I31)</f>
        <v>1383.6080000000002</v>
      </c>
      <c r="J24" s="288">
        <f>SUM(J25:J31)</f>
        <v>247.831</v>
      </c>
      <c r="K24" s="289">
        <f>SUM(K25:K31)</f>
        <v>26.139</v>
      </c>
      <c r="L24" s="288">
        <f t="shared" si="2"/>
        <v>4247.067</v>
      </c>
      <c r="M24" s="292">
        <f aca="true" t="shared" si="8" ref="M24:M43">IF(ISERROR(F24/L24-1),"         /0",(F24/L24-1))</f>
        <v>-0.027367592741061264</v>
      </c>
      <c r="N24" s="290">
        <f>SUM(N25:N31)</f>
        <v>19270.048</v>
      </c>
      <c r="O24" s="289">
        <f>SUM(O25:O31)</f>
        <v>9516.545000000002</v>
      </c>
      <c r="P24" s="288">
        <f>SUM(P25:P31)</f>
        <v>285.78400000000005</v>
      </c>
      <c r="Q24" s="289">
        <f>SUM(Q25:Q31)</f>
        <v>180.155</v>
      </c>
      <c r="R24" s="288">
        <f t="shared" si="4"/>
        <v>29252.532</v>
      </c>
      <c r="S24" s="291">
        <f t="shared" si="5"/>
        <v>0.08956440836622666</v>
      </c>
      <c r="T24" s="290">
        <f>SUM(T25:T31)</f>
        <v>17443.614</v>
      </c>
      <c r="U24" s="289">
        <f>SUM(U25:U31)</f>
        <v>8554.235</v>
      </c>
      <c r="V24" s="288">
        <f>SUM(V25:V31)</f>
        <v>1852.346</v>
      </c>
      <c r="W24" s="289">
        <f>SUM(W25:W31)</f>
        <v>151.69400000000002</v>
      </c>
      <c r="X24" s="288">
        <f t="shared" si="6"/>
        <v>28001.889000000003</v>
      </c>
      <c r="Y24" s="285">
        <f t="shared" si="7"/>
        <v>0.04466280828411251</v>
      </c>
    </row>
    <row r="25" spans="1:25" ht="19.5" customHeight="1">
      <c r="A25" s="250" t="s">
        <v>357</v>
      </c>
      <c r="B25" s="247">
        <v>1408.952</v>
      </c>
      <c r="C25" s="245">
        <v>246.882</v>
      </c>
      <c r="D25" s="246">
        <v>0</v>
      </c>
      <c r="E25" s="245">
        <v>0</v>
      </c>
      <c r="F25" s="246">
        <f t="shared" si="0"/>
        <v>1655.834</v>
      </c>
      <c r="G25" s="248">
        <f t="shared" si="1"/>
        <v>0.03991781794468924</v>
      </c>
      <c r="H25" s="247">
        <v>1462.876</v>
      </c>
      <c r="I25" s="245">
        <v>0</v>
      </c>
      <c r="J25" s="246"/>
      <c r="K25" s="245"/>
      <c r="L25" s="246">
        <f t="shared" si="2"/>
        <v>1462.876</v>
      </c>
      <c r="M25" s="249">
        <f t="shared" si="8"/>
        <v>0.13190318249803812</v>
      </c>
      <c r="N25" s="247">
        <v>11748.664999999997</v>
      </c>
      <c r="O25" s="245">
        <v>364.13</v>
      </c>
      <c r="P25" s="246">
        <v>132.872</v>
      </c>
      <c r="Q25" s="245"/>
      <c r="R25" s="246">
        <f t="shared" si="4"/>
        <v>12245.666999999996</v>
      </c>
      <c r="S25" s="248">
        <f t="shared" si="5"/>
        <v>0.037493367066646584</v>
      </c>
      <c r="T25" s="247">
        <v>9466.263000000003</v>
      </c>
      <c r="U25" s="245">
        <v>370.913</v>
      </c>
      <c r="V25" s="246"/>
      <c r="W25" s="245"/>
      <c r="X25" s="229">
        <f t="shared" si="6"/>
        <v>9837.176000000003</v>
      </c>
      <c r="Y25" s="244">
        <f t="shared" si="7"/>
        <v>0.24483561135838094</v>
      </c>
    </row>
    <row r="26" spans="1:25" ht="19.5" customHeight="1">
      <c r="A26" s="250" t="s">
        <v>358</v>
      </c>
      <c r="B26" s="247">
        <v>327.51599999999996</v>
      </c>
      <c r="C26" s="245">
        <v>849.256</v>
      </c>
      <c r="D26" s="246">
        <v>0</v>
      </c>
      <c r="E26" s="245">
        <v>0</v>
      </c>
      <c r="F26" s="246">
        <f t="shared" si="0"/>
        <v>1176.772</v>
      </c>
      <c r="G26" s="248">
        <f t="shared" si="1"/>
        <v>0.02836888870406565</v>
      </c>
      <c r="H26" s="247">
        <v>426.126</v>
      </c>
      <c r="I26" s="245">
        <v>852.902</v>
      </c>
      <c r="J26" s="246">
        <v>0</v>
      </c>
      <c r="K26" s="245"/>
      <c r="L26" s="246">
        <f t="shared" si="2"/>
        <v>1279.028</v>
      </c>
      <c r="M26" s="249">
        <f t="shared" si="8"/>
        <v>-0.07994821067247948</v>
      </c>
      <c r="N26" s="247">
        <v>2310.1250000000005</v>
      </c>
      <c r="O26" s="245">
        <v>5434.863</v>
      </c>
      <c r="P26" s="246">
        <v>0</v>
      </c>
      <c r="Q26" s="245">
        <v>0</v>
      </c>
      <c r="R26" s="246">
        <f t="shared" si="4"/>
        <v>7744.988000000001</v>
      </c>
      <c r="S26" s="248">
        <f t="shared" si="5"/>
        <v>0.02371334105449488</v>
      </c>
      <c r="T26" s="247">
        <v>3468.9369999999994</v>
      </c>
      <c r="U26" s="245">
        <v>4587.742</v>
      </c>
      <c r="V26" s="246">
        <v>0</v>
      </c>
      <c r="W26" s="245">
        <v>0</v>
      </c>
      <c r="X26" s="229">
        <f t="shared" si="6"/>
        <v>8056.679</v>
      </c>
      <c r="Y26" s="244">
        <f t="shared" si="7"/>
        <v>-0.038687280453894024</v>
      </c>
    </row>
    <row r="27" spans="1:25" ht="19.5" customHeight="1">
      <c r="A27" s="250" t="s">
        <v>359</v>
      </c>
      <c r="B27" s="247">
        <v>247.178</v>
      </c>
      <c r="C27" s="245">
        <v>141.585</v>
      </c>
      <c r="D27" s="246">
        <v>0</v>
      </c>
      <c r="E27" s="245">
        <v>0</v>
      </c>
      <c r="F27" s="246">
        <f t="shared" si="0"/>
        <v>388.76300000000003</v>
      </c>
      <c r="G27" s="248">
        <f t="shared" si="1"/>
        <v>0.009372057016362283</v>
      </c>
      <c r="H27" s="247">
        <v>243.668</v>
      </c>
      <c r="I27" s="245">
        <v>107.599</v>
      </c>
      <c r="J27" s="246"/>
      <c r="K27" s="245"/>
      <c r="L27" s="246">
        <f t="shared" si="2"/>
        <v>351.267</v>
      </c>
      <c r="M27" s="249">
        <f t="shared" si="8"/>
        <v>0.10674501162933048</v>
      </c>
      <c r="N27" s="247">
        <v>2141.8129999999996</v>
      </c>
      <c r="O27" s="245">
        <v>1047.1200000000001</v>
      </c>
      <c r="P27" s="246">
        <v>152.362</v>
      </c>
      <c r="Q27" s="245">
        <v>12.477</v>
      </c>
      <c r="R27" s="246">
        <f t="shared" si="4"/>
        <v>3353.772</v>
      </c>
      <c r="S27" s="248">
        <f t="shared" si="5"/>
        <v>0.010268465135777536</v>
      </c>
      <c r="T27" s="247">
        <v>1772.257</v>
      </c>
      <c r="U27" s="245">
        <v>571.1790000000001</v>
      </c>
      <c r="V27" s="246"/>
      <c r="W27" s="245"/>
      <c r="X27" s="229">
        <f t="shared" si="6"/>
        <v>2343.436</v>
      </c>
      <c r="Y27" s="244">
        <f t="shared" si="7"/>
        <v>0.4311344538532307</v>
      </c>
    </row>
    <row r="28" spans="1:25" ht="19.5" customHeight="1">
      <c r="A28" s="250" t="s">
        <v>227</v>
      </c>
      <c r="B28" s="247">
        <v>375.874</v>
      </c>
      <c r="C28" s="245">
        <v>0</v>
      </c>
      <c r="D28" s="246">
        <v>0</v>
      </c>
      <c r="E28" s="245">
        <v>0</v>
      </c>
      <c r="F28" s="246">
        <f t="shared" si="0"/>
        <v>375.874</v>
      </c>
      <c r="G28" s="248">
        <f t="shared" si="1"/>
        <v>0.009061337007297908</v>
      </c>
      <c r="H28" s="247">
        <v>385.599</v>
      </c>
      <c r="I28" s="245"/>
      <c r="J28" s="246"/>
      <c r="K28" s="245"/>
      <c r="L28" s="246">
        <f t="shared" si="2"/>
        <v>385.599</v>
      </c>
      <c r="M28" s="249">
        <f t="shared" si="8"/>
        <v>-0.025220501090510994</v>
      </c>
      <c r="N28" s="247">
        <v>2472.7249999999995</v>
      </c>
      <c r="O28" s="245">
        <v>0</v>
      </c>
      <c r="P28" s="246"/>
      <c r="Q28" s="245"/>
      <c r="R28" s="246">
        <f t="shared" si="4"/>
        <v>2472.7249999999995</v>
      </c>
      <c r="S28" s="248">
        <f t="shared" si="5"/>
        <v>0.007570905372477767</v>
      </c>
      <c r="T28" s="247">
        <v>2050.9640000000004</v>
      </c>
      <c r="U28" s="245"/>
      <c r="V28" s="246"/>
      <c r="W28" s="245"/>
      <c r="X28" s="229">
        <f t="shared" si="6"/>
        <v>2050.9640000000004</v>
      </c>
      <c r="Y28" s="244">
        <f t="shared" si="7"/>
        <v>0.20564037203968422</v>
      </c>
    </row>
    <row r="29" spans="1:25" ht="19.5" customHeight="1">
      <c r="A29" s="250" t="s">
        <v>225</v>
      </c>
      <c r="B29" s="247">
        <v>44.652</v>
      </c>
      <c r="C29" s="245">
        <v>241.96099999999998</v>
      </c>
      <c r="D29" s="246">
        <v>0</v>
      </c>
      <c r="E29" s="245">
        <v>0</v>
      </c>
      <c r="F29" s="246">
        <f t="shared" si="0"/>
        <v>286.613</v>
      </c>
      <c r="G29" s="248">
        <f t="shared" si="1"/>
        <v>0.006909488242529877</v>
      </c>
      <c r="H29" s="247">
        <v>24.927999999999997</v>
      </c>
      <c r="I29" s="245">
        <v>247.627</v>
      </c>
      <c r="J29" s="246"/>
      <c r="K29" s="245"/>
      <c r="L29" s="246">
        <f t="shared" si="2"/>
        <v>272.555</v>
      </c>
      <c r="M29" s="249">
        <f t="shared" si="8"/>
        <v>0.05157858046999686</v>
      </c>
      <c r="N29" s="247">
        <v>273.49800000000005</v>
      </c>
      <c r="O29" s="245">
        <v>1462.892</v>
      </c>
      <c r="P29" s="246"/>
      <c r="Q29" s="245"/>
      <c r="R29" s="246">
        <f t="shared" si="4"/>
        <v>1736.39</v>
      </c>
      <c r="S29" s="248">
        <f t="shared" si="5"/>
        <v>0.005316419892918409</v>
      </c>
      <c r="T29" s="247">
        <v>213.76999999999998</v>
      </c>
      <c r="U29" s="245">
        <v>1761.5369999999998</v>
      </c>
      <c r="V29" s="246"/>
      <c r="W29" s="245"/>
      <c r="X29" s="229">
        <f t="shared" si="6"/>
        <v>1975.3069999999998</v>
      </c>
      <c r="Y29" s="244">
        <f t="shared" si="7"/>
        <v>-0.12095183179121005</v>
      </c>
    </row>
    <row r="30" spans="1:25" ht="19.5" customHeight="1">
      <c r="A30" s="250" t="s">
        <v>226</v>
      </c>
      <c r="B30" s="247">
        <v>18.571</v>
      </c>
      <c r="C30" s="245">
        <v>198.214</v>
      </c>
      <c r="D30" s="246">
        <v>0</v>
      </c>
      <c r="E30" s="245">
        <v>22.704</v>
      </c>
      <c r="F30" s="246">
        <f t="shared" si="0"/>
        <v>239.489</v>
      </c>
      <c r="G30" s="248">
        <f t="shared" si="1"/>
        <v>0.0057734521103901</v>
      </c>
      <c r="H30" s="247">
        <v>39.009</v>
      </c>
      <c r="I30" s="245">
        <v>175.48</v>
      </c>
      <c r="J30" s="246">
        <v>247.831</v>
      </c>
      <c r="K30" s="245">
        <v>26.139</v>
      </c>
      <c r="L30" s="246">
        <f t="shared" si="2"/>
        <v>488.45899999999995</v>
      </c>
      <c r="M30" s="249">
        <f t="shared" si="8"/>
        <v>-0.5097050110654118</v>
      </c>
      <c r="N30" s="247">
        <v>256.33000000000004</v>
      </c>
      <c r="O30" s="245">
        <v>1207.54</v>
      </c>
      <c r="P30" s="246"/>
      <c r="Q30" s="245">
        <v>167.633</v>
      </c>
      <c r="R30" s="246">
        <f t="shared" si="4"/>
        <v>1631.503</v>
      </c>
      <c r="S30" s="248">
        <f t="shared" si="5"/>
        <v>0.0049952804407742855</v>
      </c>
      <c r="T30" s="247">
        <v>415.40199999999993</v>
      </c>
      <c r="U30" s="245">
        <v>1262.864</v>
      </c>
      <c r="V30" s="246">
        <v>1852.256</v>
      </c>
      <c r="W30" s="245">
        <v>151.614</v>
      </c>
      <c r="X30" s="229">
        <f t="shared" si="6"/>
        <v>3682.136</v>
      </c>
      <c r="Y30" s="244">
        <f t="shared" si="7"/>
        <v>-0.5569139760182678</v>
      </c>
    </row>
    <row r="31" spans="1:25" ht="19.5" customHeight="1" thickBot="1">
      <c r="A31" s="250" t="s">
        <v>56</v>
      </c>
      <c r="B31" s="247">
        <v>7.49</v>
      </c>
      <c r="C31" s="245">
        <v>0</v>
      </c>
      <c r="D31" s="246">
        <v>0</v>
      </c>
      <c r="E31" s="245">
        <v>0</v>
      </c>
      <c r="F31" s="246">
        <f t="shared" si="0"/>
        <v>7.49</v>
      </c>
      <c r="G31" s="248">
        <f t="shared" si="1"/>
        <v>0.00018056426936862173</v>
      </c>
      <c r="H31" s="247">
        <v>7.283</v>
      </c>
      <c r="I31" s="245"/>
      <c r="J31" s="246"/>
      <c r="K31" s="245"/>
      <c r="L31" s="246">
        <f t="shared" si="2"/>
        <v>7.283</v>
      </c>
      <c r="M31" s="249">
        <f t="shared" si="8"/>
        <v>0.02842235342578614</v>
      </c>
      <c r="N31" s="247">
        <v>66.89200000000001</v>
      </c>
      <c r="O31" s="245">
        <v>0</v>
      </c>
      <c r="P31" s="246">
        <v>0.5499999999999999</v>
      </c>
      <c r="Q31" s="245">
        <v>0.045000000000000005</v>
      </c>
      <c r="R31" s="246">
        <f t="shared" si="4"/>
        <v>67.48700000000001</v>
      </c>
      <c r="S31" s="248">
        <f t="shared" si="5"/>
        <v>0.00020662940313718962</v>
      </c>
      <c r="T31" s="247">
        <v>56.021</v>
      </c>
      <c r="U31" s="245">
        <v>0</v>
      </c>
      <c r="V31" s="246">
        <v>0.09</v>
      </c>
      <c r="W31" s="245">
        <v>0.08</v>
      </c>
      <c r="X31" s="229">
        <f t="shared" si="6"/>
        <v>56.191</v>
      </c>
      <c r="Y31" s="244">
        <f t="shared" si="7"/>
        <v>0.20102863447883124</v>
      </c>
    </row>
    <row r="32" spans="1:25" s="284" customFormat="1" ht="19.5" customHeight="1">
      <c r="A32" s="293" t="s">
        <v>58</v>
      </c>
      <c r="B32" s="290">
        <f>SUM(B33:B37)</f>
        <v>1894.228</v>
      </c>
      <c r="C32" s="289">
        <f>SUM(C33:C37)</f>
        <v>1302.617</v>
      </c>
      <c r="D32" s="288">
        <f>SUM(D33:D37)</f>
        <v>0.597</v>
      </c>
      <c r="E32" s="289">
        <f>SUM(E33:E37)</f>
        <v>0.379</v>
      </c>
      <c r="F32" s="288">
        <f t="shared" si="0"/>
        <v>3197.8210000000004</v>
      </c>
      <c r="G32" s="291">
        <f t="shared" si="1"/>
        <v>0.07709108310235452</v>
      </c>
      <c r="H32" s="290">
        <f>SUM(H33:H37)</f>
        <v>2482.016</v>
      </c>
      <c r="I32" s="289">
        <f>SUM(I33:I37)</f>
        <v>2111.811</v>
      </c>
      <c r="J32" s="288">
        <f>SUM(J33:J37)</f>
        <v>1.695</v>
      </c>
      <c r="K32" s="289">
        <f>SUM(K33:K37)</f>
        <v>303.92400000000004</v>
      </c>
      <c r="L32" s="288">
        <f t="shared" si="2"/>
        <v>4899.446</v>
      </c>
      <c r="M32" s="292">
        <f t="shared" si="8"/>
        <v>-0.34730967542044544</v>
      </c>
      <c r="N32" s="290">
        <f>SUM(N33:N37)</f>
        <v>16944.760000000002</v>
      </c>
      <c r="O32" s="289">
        <f>SUM(O33:O37)</f>
        <v>11793.590999999997</v>
      </c>
      <c r="P32" s="288">
        <f>SUM(P33:P37)</f>
        <v>8.683</v>
      </c>
      <c r="Q32" s="289">
        <f>SUM(Q33:Q37)</f>
        <v>554.032</v>
      </c>
      <c r="R32" s="288">
        <f t="shared" si="4"/>
        <v>29301.066</v>
      </c>
      <c r="S32" s="291">
        <f t="shared" si="5"/>
        <v>0.08971300811805828</v>
      </c>
      <c r="T32" s="290">
        <f>SUM(T33:T37)</f>
        <v>18325.522999999997</v>
      </c>
      <c r="U32" s="289">
        <f>SUM(U33:U37)</f>
        <v>14860.095</v>
      </c>
      <c r="V32" s="288">
        <f>SUM(V33:V37)</f>
        <v>616.5329999999999</v>
      </c>
      <c r="W32" s="289">
        <f>SUM(W33:W37)</f>
        <v>358.711</v>
      </c>
      <c r="X32" s="288">
        <f t="shared" si="6"/>
        <v>34160.862</v>
      </c>
      <c r="Y32" s="285">
        <f t="shared" si="7"/>
        <v>-0.14226210099733438</v>
      </c>
    </row>
    <row r="33" spans="1:25" s="220" customFormat="1" ht="19.5" customHeight="1">
      <c r="A33" s="235" t="s">
        <v>228</v>
      </c>
      <c r="B33" s="233">
        <v>803.823</v>
      </c>
      <c r="C33" s="230">
        <v>817.1179999999999</v>
      </c>
      <c r="D33" s="229">
        <v>0.002</v>
      </c>
      <c r="E33" s="230">
        <v>0.004</v>
      </c>
      <c r="F33" s="229">
        <f t="shared" si="0"/>
        <v>1620.9469999999997</v>
      </c>
      <c r="G33" s="232">
        <f t="shared" si="1"/>
        <v>0.0390767838104485</v>
      </c>
      <c r="H33" s="233">
        <v>1312.808</v>
      </c>
      <c r="I33" s="230">
        <v>1400.4170000000001</v>
      </c>
      <c r="J33" s="229">
        <v>0.045</v>
      </c>
      <c r="K33" s="230">
        <v>274.718</v>
      </c>
      <c r="L33" s="229">
        <f t="shared" si="2"/>
        <v>2987.9880000000003</v>
      </c>
      <c r="M33" s="234">
        <f t="shared" si="8"/>
        <v>-0.45751221223110683</v>
      </c>
      <c r="N33" s="233">
        <v>8443.670000000002</v>
      </c>
      <c r="O33" s="230">
        <v>7511.285999999996</v>
      </c>
      <c r="P33" s="229">
        <v>0.659</v>
      </c>
      <c r="Q33" s="230">
        <v>495.38</v>
      </c>
      <c r="R33" s="229">
        <f t="shared" si="4"/>
        <v>16450.995</v>
      </c>
      <c r="S33" s="232">
        <f t="shared" si="5"/>
        <v>0.050369097424139316</v>
      </c>
      <c r="T33" s="231">
        <v>10219.904</v>
      </c>
      <c r="U33" s="230">
        <v>8847.021999999999</v>
      </c>
      <c r="V33" s="229">
        <v>611.6019999999999</v>
      </c>
      <c r="W33" s="230">
        <v>275.278</v>
      </c>
      <c r="X33" s="229">
        <f t="shared" si="6"/>
        <v>19953.805999999997</v>
      </c>
      <c r="Y33" s="228">
        <f t="shared" si="7"/>
        <v>-0.17554600861610048</v>
      </c>
    </row>
    <row r="34" spans="1:25" s="220" customFormat="1" ht="19.5" customHeight="1">
      <c r="A34" s="235" t="s">
        <v>229</v>
      </c>
      <c r="B34" s="233">
        <v>878.5030000000002</v>
      </c>
      <c r="C34" s="230">
        <v>400.679</v>
      </c>
      <c r="D34" s="229">
        <v>0</v>
      </c>
      <c r="E34" s="230">
        <v>0</v>
      </c>
      <c r="F34" s="229">
        <f>SUM(B34:E34)</f>
        <v>1279.1820000000002</v>
      </c>
      <c r="G34" s="232">
        <f>F34/$F$9</f>
        <v>0.030837725396460923</v>
      </c>
      <c r="H34" s="233">
        <v>1047.879</v>
      </c>
      <c r="I34" s="230">
        <v>497.921</v>
      </c>
      <c r="J34" s="229">
        <v>0</v>
      </c>
      <c r="K34" s="230"/>
      <c r="L34" s="229">
        <f>SUM(H34:K34)</f>
        <v>1545.8</v>
      </c>
      <c r="M34" s="234">
        <f>IF(ISERROR(F34/L34-1),"         /0",(F34/L34-1))</f>
        <v>-0.1724789752878766</v>
      </c>
      <c r="N34" s="233">
        <v>6772.015</v>
      </c>
      <c r="O34" s="230">
        <v>3924.8740000000003</v>
      </c>
      <c r="P34" s="229">
        <v>0.345</v>
      </c>
      <c r="Q34" s="230">
        <v>0.125</v>
      </c>
      <c r="R34" s="229">
        <f>SUM(N34:Q34)</f>
        <v>10697.359</v>
      </c>
      <c r="S34" s="232">
        <f>R34/$R$9</f>
        <v>0.032752810249592416</v>
      </c>
      <c r="T34" s="231">
        <v>6962.206</v>
      </c>
      <c r="U34" s="230">
        <v>4540.140000000001</v>
      </c>
      <c r="V34" s="229">
        <v>0.625</v>
      </c>
      <c r="W34" s="230">
        <v>0</v>
      </c>
      <c r="X34" s="229">
        <f>SUM(T34:W34)</f>
        <v>11502.971000000001</v>
      </c>
      <c r="Y34" s="228">
        <f>IF(ISERROR(R34/X34-1),"         /0",IF(R34/X34&gt;5,"  *  ",(R34/X34-1)))</f>
        <v>-0.07003512396927725</v>
      </c>
    </row>
    <row r="35" spans="1:25" s="220" customFormat="1" ht="19.5" customHeight="1">
      <c r="A35" s="235" t="s">
        <v>230</v>
      </c>
      <c r="B35" s="233">
        <v>132.61</v>
      </c>
      <c r="C35" s="230">
        <v>53.009</v>
      </c>
      <c r="D35" s="229">
        <v>0.22</v>
      </c>
      <c r="E35" s="230">
        <v>0</v>
      </c>
      <c r="F35" s="229">
        <f>SUM(B35:E35)</f>
        <v>185.83900000000003</v>
      </c>
      <c r="G35" s="232">
        <f>F35/$F$9</f>
        <v>0.00448009122232247</v>
      </c>
      <c r="H35" s="233">
        <v>75.458</v>
      </c>
      <c r="I35" s="230">
        <v>206.705</v>
      </c>
      <c r="J35" s="229">
        <v>0</v>
      </c>
      <c r="K35" s="230">
        <v>0</v>
      </c>
      <c r="L35" s="229">
        <f>SUM(H35:K35)</f>
        <v>282.163</v>
      </c>
      <c r="M35" s="234">
        <f>IF(ISERROR(F35/L35-1),"         /0",(F35/L35-1))</f>
        <v>-0.3413771472517657</v>
      </c>
      <c r="N35" s="233">
        <v>1242.629</v>
      </c>
      <c r="O35" s="230">
        <v>243.138</v>
      </c>
      <c r="P35" s="229">
        <v>2.09</v>
      </c>
      <c r="Q35" s="230">
        <v>45.108999999999995</v>
      </c>
      <c r="R35" s="229">
        <f>SUM(N35:Q35)</f>
        <v>1532.9659999999997</v>
      </c>
      <c r="S35" s="232">
        <f>R35/$R$9</f>
        <v>0.004693583202833211</v>
      </c>
      <c r="T35" s="231">
        <v>705.6530000000002</v>
      </c>
      <c r="U35" s="230">
        <v>1448.472</v>
      </c>
      <c r="V35" s="229">
        <v>0</v>
      </c>
      <c r="W35" s="230">
        <v>5.098</v>
      </c>
      <c r="X35" s="229">
        <f>SUM(T35:W35)</f>
        <v>2159.223</v>
      </c>
      <c r="Y35" s="228">
        <f>IF(ISERROR(R35/X35-1),"         /0",IF(R35/X35&gt;5,"  *  ",(R35/X35-1)))</f>
        <v>-0.2900381294567538</v>
      </c>
    </row>
    <row r="36" spans="1:25" s="220" customFormat="1" ht="19.5" customHeight="1">
      <c r="A36" s="235" t="s">
        <v>231</v>
      </c>
      <c r="B36" s="233">
        <v>49.63699999999999</v>
      </c>
      <c r="C36" s="230">
        <v>31.356999999999996</v>
      </c>
      <c r="D36" s="229">
        <v>0</v>
      </c>
      <c r="E36" s="230">
        <v>0</v>
      </c>
      <c r="F36" s="229">
        <f>SUM(B36:E36)</f>
        <v>80.99399999999999</v>
      </c>
      <c r="G36" s="232">
        <f>F36/$F$9</f>
        <v>0.0019525530618480836</v>
      </c>
      <c r="H36" s="233">
        <v>17.964999999999996</v>
      </c>
      <c r="I36" s="230">
        <v>6.723000000000001</v>
      </c>
      <c r="J36" s="229"/>
      <c r="K36" s="230"/>
      <c r="L36" s="229">
        <f>SUM(H36:K36)</f>
        <v>24.687999999999995</v>
      </c>
      <c r="M36" s="234">
        <f>IF(ISERROR(F36/L36-1),"         /0",(F36/L36-1))</f>
        <v>2.280703175631886</v>
      </c>
      <c r="N36" s="233">
        <v>317.883</v>
      </c>
      <c r="O36" s="230">
        <v>107.079</v>
      </c>
      <c r="P36" s="229">
        <v>0</v>
      </c>
      <c r="Q36" s="230">
        <v>0</v>
      </c>
      <c r="R36" s="229">
        <f>SUM(N36:Q36)</f>
        <v>424.962</v>
      </c>
      <c r="S36" s="232">
        <f>R36/$R$9</f>
        <v>0.0013011342097883497</v>
      </c>
      <c r="T36" s="231">
        <v>102.063</v>
      </c>
      <c r="U36" s="230">
        <v>15.126</v>
      </c>
      <c r="V36" s="229">
        <v>0</v>
      </c>
      <c r="W36" s="230">
        <v>0</v>
      </c>
      <c r="X36" s="229">
        <f t="shared" si="6"/>
        <v>117.18900000000001</v>
      </c>
      <c r="Y36" s="228">
        <f>IF(ISERROR(R36/X36-1),"         /0",IF(R36/X36&gt;5,"  *  ",(R36/X36-1)))</f>
        <v>2.626295983411412</v>
      </c>
    </row>
    <row r="37" spans="1:25" s="220" customFormat="1" ht="19.5" customHeight="1" thickBot="1">
      <c r="A37" s="235" t="s">
        <v>56</v>
      </c>
      <c r="B37" s="233">
        <v>29.655</v>
      </c>
      <c r="C37" s="230">
        <v>0.454</v>
      </c>
      <c r="D37" s="229">
        <v>0.375</v>
      </c>
      <c r="E37" s="230">
        <v>0.375</v>
      </c>
      <c r="F37" s="229">
        <f>SUM(B37:E37)</f>
        <v>30.859</v>
      </c>
      <c r="G37" s="232">
        <f>F37/$F$9</f>
        <v>0.0007439296112745392</v>
      </c>
      <c r="H37" s="233">
        <v>27.906</v>
      </c>
      <c r="I37" s="230">
        <v>0.045</v>
      </c>
      <c r="J37" s="229">
        <v>1.6500000000000001</v>
      </c>
      <c r="K37" s="230">
        <v>29.206</v>
      </c>
      <c r="L37" s="229">
        <f>SUM(H37:K37)</f>
        <v>58.807</v>
      </c>
      <c r="M37" s="234">
        <f>IF(ISERROR(F37/L37-1),"         /0",(F37/L37-1))</f>
        <v>-0.4752495451221793</v>
      </c>
      <c r="N37" s="233">
        <v>168.563</v>
      </c>
      <c r="O37" s="230">
        <v>7.2139999999999995</v>
      </c>
      <c r="P37" s="229">
        <v>5.589</v>
      </c>
      <c r="Q37" s="230">
        <v>13.418</v>
      </c>
      <c r="R37" s="229">
        <f>SUM(N37:Q37)</f>
        <v>194.784</v>
      </c>
      <c r="S37" s="232">
        <f>R37/$R$9</f>
        <v>0.0005963830317049852</v>
      </c>
      <c r="T37" s="231">
        <v>335.697</v>
      </c>
      <c r="U37" s="230">
        <v>9.334999999999999</v>
      </c>
      <c r="V37" s="229">
        <v>4.306</v>
      </c>
      <c r="W37" s="230">
        <v>78.33500000000001</v>
      </c>
      <c r="X37" s="229">
        <f t="shared" si="6"/>
        <v>427.673</v>
      </c>
      <c r="Y37" s="228">
        <f>IF(ISERROR(R37/X37-1),"         /0",IF(R37/X37&gt;5,"  *  ",(R37/X37-1)))</f>
        <v>-0.544549223355227</v>
      </c>
    </row>
    <row r="38" spans="1:25" s="284" customFormat="1" ht="19.5" customHeight="1">
      <c r="A38" s="293" t="s">
        <v>57</v>
      </c>
      <c r="B38" s="290">
        <f>SUM(B39:B42)</f>
        <v>259.292</v>
      </c>
      <c r="C38" s="289">
        <f>SUM(C39:C42)</f>
        <v>186.647</v>
      </c>
      <c r="D38" s="288">
        <f>SUM(D39:D42)</f>
        <v>62.743</v>
      </c>
      <c r="E38" s="289">
        <f>SUM(E39:E42)</f>
        <v>18.878</v>
      </c>
      <c r="F38" s="288">
        <f t="shared" si="0"/>
        <v>527.56</v>
      </c>
      <c r="G38" s="291">
        <f t="shared" si="1"/>
        <v>0.012718088911630183</v>
      </c>
      <c r="H38" s="290">
        <f>SUM(H39:H42)</f>
        <v>293.664</v>
      </c>
      <c r="I38" s="289">
        <f>SUM(I39:I42)</f>
        <v>131.285</v>
      </c>
      <c r="J38" s="288">
        <f>SUM(J39:J42)</f>
        <v>54.073</v>
      </c>
      <c r="K38" s="289">
        <f>SUM(K39:K42)</f>
        <v>4.132000000000001</v>
      </c>
      <c r="L38" s="288">
        <f t="shared" si="2"/>
        <v>483.15399999999994</v>
      </c>
      <c r="M38" s="292">
        <f t="shared" si="8"/>
        <v>0.09190858401255086</v>
      </c>
      <c r="N38" s="290">
        <f>SUM(N39:N42)</f>
        <v>3505.132000000001</v>
      </c>
      <c r="O38" s="289">
        <f>SUM(O39:O42)</f>
        <v>1435.601</v>
      </c>
      <c r="P38" s="288">
        <f>SUM(P39:P42)</f>
        <v>220.49</v>
      </c>
      <c r="Q38" s="289">
        <f>SUM(Q39:Q42)</f>
        <v>18.938</v>
      </c>
      <c r="R38" s="288">
        <f t="shared" si="4"/>
        <v>5180.161000000001</v>
      </c>
      <c r="S38" s="291">
        <f t="shared" si="5"/>
        <v>0.015860440908390467</v>
      </c>
      <c r="T38" s="290">
        <f>SUM(T39:T42)</f>
        <v>4263.654999999999</v>
      </c>
      <c r="U38" s="289">
        <f>SUM(U39:U42)</f>
        <v>1085.736</v>
      </c>
      <c r="V38" s="288">
        <f>SUM(V39:V42)</f>
        <v>260.627</v>
      </c>
      <c r="W38" s="289">
        <f>SUM(W39:W42)</f>
        <v>51.29899999999999</v>
      </c>
      <c r="X38" s="288">
        <f t="shared" si="6"/>
        <v>5661.316999999999</v>
      </c>
      <c r="Y38" s="285">
        <f t="shared" si="7"/>
        <v>-0.08499011802377399</v>
      </c>
    </row>
    <row r="39" spans="1:25" ht="19.5" customHeight="1">
      <c r="A39" s="235" t="s">
        <v>232</v>
      </c>
      <c r="B39" s="233">
        <v>155.18599999999998</v>
      </c>
      <c r="C39" s="230">
        <v>68.57100000000001</v>
      </c>
      <c r="D39" s="229">
        <v>0</v>
      </c>
      <c r="E39" s="230">
        <v>0</v>
      </c>
      <c r="F39" s="229">
        <f t="shared" si="0"/>
        <v>223.757</v>
      </c>
      <c r="G39" s="232">
        <f t="shared" si="1"/>
        <v>0.0053941948225787305</v>
      </c>
      <c r="H39" s="233">
        <v>193.50400000000002</v>
      </c>
      <c r="I39" s="230">
        <v>71.86699999999999</v>
      </c>
      <c r="J39" s="229">
        <v>0.15</v>
      </c>
      <c r="K39" s="230">
        <v>0.15</v>
      </c>
      <c r="L39" s="229">
        <f t="shared" si="2"/>
        <v>265.67099999999994</v>
      </c>
      <c r="M39" s="234">
        <f t="shared" si="8"/>
        <v>-0.157766560896748</v>
      </c>
      <c r="N39" s="233">
        <v>2801.0160000000005</v>
      </c>
      <c r="O39" s="230">
        <v>725.697</v>
      </c>
      <c r="P39" s="229">
        <v>0.49</v>
      </c>
      <c r="Q39" s="230">
        <v>0.06</v>
      </c>
      <c r="R39" s="229">
        <f t="shared" si="4"/>
        <v>3527.2630000000004</v>
      </c>
      <c r="S39" s="232">
        <f t="shared" si="5"/>
        <v>0.010799653983698976</v>
      </c>
      <c r="T39" s="231">
        <v>3400.1889999999985</v>
      </c>
      <c r="U39" s="230">
        <v>895.2170000000001</v>
      </c>
      <c r="V39" s="229">
        <v>2.077</v>
      </c>
      <c r="W39" s="230">
        <v>0.25</v>
      </c>
      <c r="X39" s="229">
        <f t="shared" si="6"/>
        <v>4297.732999999999</v>
      </c>
      <c r="Y39" s="228">
        <f t="shared" si="7"/>
        <v>-0.1792735844688349</v>
      </c>
    </row>
    <row r="40" spans="1:25" ht="19.5" customHeight="1">
      <c r="A40" s="235" t="s">
        <v>360</v>
      </c>
      <c r="B40" s="233">
        <v>88.083</v>
      </c>
      <c r="C40" s="230">
        <v>102.864</v>
      </c>
      <c r="D40" s="229">
        <v>0</v>
      </c>
      <c r="E40" s="230">
        <v>0</v>
      </c>
      <c r="F40" s="229">
        <f>SUM(B40:E40)</f>
        <v>190.947</v>
      </c>
      <c r="G40" s="232">
        <f>F40/$F$9</f>
        <v>0.004603231714703633</v>
      </c>
      <c r="H40" s="233">
        <v>92.63499999999999</v>
      </c>
      <c r="I40" s="230">
        <v>58.806</v>
      </c>
      <c r="J40" s="229"/>
      <c r="K40" s="230"/>
      <c r="L40" s="229">
        <f>SUM(H40:K40)</f>
        <v>151.44099999999997</v>
      </c>
      <c r="M40" s="234">
        <f>IF(ISERROR(F40/L40-1),"         /0",(F40/L40-1))</f>
        <v>0.26086726844117525</v>
      </c>
      <c r="N40" s="233">
        <v>601.128</v>
      </c>
      <c r="O40" s="230">
        <v>595.091</v>
      </c>
      <c r="P40" s="229">
        <v>0</v>
      </c>
      <c r="Q40" s="230">
        <v>0</v>
      </c>
      <c r="R40" s="229">
        <f>SUM(N40:Q40)</f>
        <v>1196.219</v>
      </c>
      <c r="S40" s="232">
        <f>R40/$R$9</f>
        <v>0.003662542682166429</v>
      </c>
      <c r="T40" s="231">
        <v>770.8040000000002</v>
      </c>
      <c r="U40" s="230">
        <v>141.33999999999997</v>
      </c>
      <c r="V40" s="229"/>
      <c r="W40" s="230"/>
      <c r="X40" s="229">
        <f>SUM(T40:W40)</f>
        <v>912.1440000000002</v>
      </c>
      <c r="Y40" s="228">
        <f>IF(ISERROR(R40/X40-1),"         /0",IF(R40/X40&gt;5,"  *  ",(R40/X40-1)))</f>
        <v>0.31143657141854764</v>
      </c>
    </row>
    <row r="41" spans="1:25" ht="19.5" customHeight="1">
      <c r="A41" s="235" t="s">
        <v>233</v>
      </c>
      <c r="B41" s="233">
        <v>16.023</v>
      </c>
      <c r="C41" s="230">
        <v>15.212</v>
      </c>
      <c r="D41" s="229">
        <v>62.743</v>
      </c>
      <c r="E41" s="230">
        <v>18.878</v>
      </c>
      <c r="F41" s="229">
        <f>SUM(B41:E41)</f>
        <v>112.85600000000001</v>
      </c>
      <c r="G41" s="232">
        <f>F41/$F$9</f>
        <v>0.0027206623743478205</v>
      </c>
      <c r="H41" s="233">
        <v>6.366</v>
      </c>
      <c r="I41" s="230">
        <v>0.612</v>
      </c>
      <c r="J41" s="229">
        <v>53.923</v>
      </c>
      <c r="K41" s="230">
        <v>3.982</v>
      </c>
      <c r="L41" s="229">
        <f>SUM(H41:K41)</f>
        <v>64.88300000000001</v>
      </c>
      <c r="M41" s="234">
        <f>IF(ISERROR(F41/L41-1),"         /0",(F41/L41-1))</f>
        <v>0.739377032504662</v>
      </c>
      <c r="N41" s="233">
        <v>91.684</v>
      </c>
      <c r="O41" s="230">
        <v>114.813</v>
      </c>
      <c r="P41" s="229">
        <v>220</v>
      </c>
      <c r="Q41" s="230">
        <v>18.878</v>
      </c>
      <c r="R41" s="229">
        <f>SUM(N41:Q41)</f>
        <v>445.375</v>
      </c>
      <c r="S41" s="232">
        <f>R41/$R$9</f>
        <v>0.001363634039477615</v>
      </c>
      <c r="T41" s="231">
        <v>74.04499999999999</v>
      </c>
      <c r="U41" s="230">
        <v>49.179</v>
      </c>
      <c r="V41" s="229">
        <v>258.55</v>
      </c>
      <c r="W41" s="230">
        <v>51.04899999999999</v>
      </c>
      <c r="X41" s="229">
        <f>SUM(T41:W41)</f>
        <v>432.823</v>
      </c>
      <c r="Y41" s="228">
        <f>IF(ISERROR(R41/X41-1),"         /0",IF(R41/X41&gt;5,"  *  ",(R41/X41-1)))</f>
        <v>0.029000307284964055</v>
      </c>
    </row>
    <row r="42" spans="1:25" ht="19.5" customHeight="1" thickBot="1">
      <c r="A42" s="235" t="s">
        <v>56</v>
      </c>
      <c r="B42" s="233">
        <v>0</v>
      </c>
      <c r="C42" s="230">
        <v>0</v>
      </c>
      <c r="D42" s="229">
        <v>0</v>
      </c>
      <c r="E42" s="230">
        <v>0</v>
      </c>
      <c r="F42" s="229">
        <f>SUM(B42:E42)</f>
        <v>0</v>
      </c>
      <c r="G42" s="232">
        <f>F42/$F$9</f>
        <v>0</v>
      </c>
      <c r="H42" s="233">
        <v>1.1589999999999998</v>
      </c>
      <c r="I42" s="230">
        <v>0</v>
      </c>
      <c r="J42" s="229"/>
      <c r="K42" s="230"/>
      <c r="L42" s="229">
        <f>SUM(H42:K42)</f>
        <v>1.1589999999999998</v>
      </c>
      <c r="M42" s="234">
        <f>IF(ISERROR(F42/L42-1),"         /0",(F42/L42-1))</f>
        <v>-1</v>
      </c>
      <c r="N42" s="233">
        <v>11.304</v>
      </c>
      <c r="O42" s="230">
        <v>0</v>
      </c>
      <c r="P42" s="229"/>
      <c r="Q42" s="230"/>
      <c r="R42" s="229">
        <f>SUM(N42:Q42)</f>
        <v>11.304</v>
      </c>
      <c r="S42" s="232">
        <f>R42/$R$9</f>
        <v>3.461020304744308E-05</v>
      </c>
      <c r="T42" s="231">
        <v>18.617</v>
      </c>
      <c r="U42" s="230">
        <v>0</v>
      </c>
      <c r="V42" s="229"/>
      <c r="W42" s="230"/>
      <c r="X42" s="229">
        <f>SUM(T42:W42)</f>
        <v>18.617</v>
      </c>
      <c r="Y42" s="228">
        <f>IF(ISERROR(R42/X42-1),"         /0",IF(R42/X42&gt;5,"  *  ",(R42/X42-1)))</f>
        <v>-0.3928130203577376</v>
      </c>
    </row>
    <row r="43" spans="1:25" s="220" customFormat="1" ht="19.5" customHeight="1" thickBot="1">
      <c r="A43" s="280" t="s">
        <v>56</v>
      </c>
      <c r="B43" s="277">
        <v>62.705999999999996</v>
      </c>
      <c r="C43" s="276">
        <v>0</v>
      </c>
      <c r="D43" s="275">
        <v>0.138</v>
      </c>
      <c r="E43" s="276">
        <v>0.11800000000000001</v>
      </c>
      <c r="F43" s="275">
        <f t="shared" si="0"/>
        <v>62.961999999999996</v>
      </c>
      <c r="G43" s="278">
        <f t="shared" si="1"/>
        <v>0.0015178488021344674</v>
      </c>
      <c r="H43" s="277">
        <v>51.584</v>
      </c>
      <c r="I43" s="276">
        <v>4.5</v>
      </c>
      <c r="J43" s="275">
        <v>0</v>
      </c>
      <c r="K43" s="276">
        <v>0</v>
      </c>
      <c r="L43" s="275">
        <f t="shared" si="2"/>
        <v>56.084</v>
      </c>
      <c r="M43" s="279">
        <f t="shared" si="8"/>
        <v>0.12263747236288403</v>
      </c>
      <c r="N43" s="277">
        <v>515.0889999999999</v>
      </c>
      <c r="O43" s="276">
        <v>0.972</v>
      </c>
      <c r="P43" s="275">
        <v>1.746</v>
      </c>
      <c r="Q43" s="276">
        <v>3.7879999999999994</v>
      </c>
      <c r="R43" s="275">
        <f t="shared" si="4"/>
        <v>521.5949999999999</v>
      </c>
      <c r="S43" s="278">
        <f t="shared" si="5"/>
        <v>0.001597001845234525</v>
      </c>
      <c r="T43" s="277">
        <v>349.69499999999994</v>
      </c>
      <c r="U43" s="276">
        <v>13.308</v>
      </c>
      <c r="V43" s="275">
        <v>0.545</v>
      </c>
      <c r="W43" s="276">
        <v>0.16999999999999998</v>
      </c>
      <c r="X43" s="288">
        <f>SUM(T43:W43)</f>
        <v>363.71799999999996</v>
      </c>
      <c r="Y43" s="272">
        <f t="shared" si="7"/>
        <v>0.43406430256407424</v>
      </c>
    </row>
    <row r="44" ht="15" thickTop="1">
      <c r="A44" s="121" t="s">
        <v>43</v>
      </c>
    </row>
    <row r="45" ht="14.25">
      <c r="A45" s="121" t="s">
        <v>55</v>
      </c>
    </row>
    <row r="46" ht="14.25">
      <c r="A46" s="128" t="s">
        <v>29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44:Y65536 M44:M65536 Y3 M3">
    <cfRule type="cellIs" priority="5" dxfId="84" operator="lessThan" stopIfTrue="1">
      <formula>0</formula>
    </cfRule>
  </conditionalFormatting>
  <conditionalFormatting sqref="Y10:Y43 M10:M43">
    <cfRule type="cellIs" priority="6" dxfId="84" operator="lessThan" stopIfTrue="1">
      <formula>0</formula>
    </cfRule>
    <cfRule type="cellIs" priority="7" dxfId="86" operator="greaterThanOrEqual" stopIfTrue="1">
      <formula>0</formula>
    </cfRule>
  </conditionalFormatting>
  <conditionalFormatting sqref="M5:M8 Y5:Y8">
    <cfRule type="cellIs" priority="1" dxfId="84" operator="lessThan" stopIfTrue="1">
      <formula>0</formula>
    </cfRule>
  </conditionalFormatting>
  <conditionalFormatting sqref="Y9 M9">
    <cfRule type="cellIs" priority="2" dxfId="84" operator="lessThan" stopIfTrue="1">
      <formula>0</formula>
    </cfRule>
    <cfRule type="cellIs" priority="3" dxfId="86" operator="greaterThanOrEqual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38:V38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0"/>
  </sheetPr>
  <dimension ref="A1:Y72"/>
  <sheetViews>
    <sheetView showGridLines="0" zoomScale="80" zoomScaleNormal="80" zoomScalePageLayoutView="0" workbookViewId="0" topLeftCell="A1">
      <selection activeCell="T1" sqref="T1"/>
    </sheetView>
  </sheetViews>
  <sheetFormatPr defaultColWidth="8.00390625" defaultRowHeight="15"/>
  <cols>
    <col min="1" max="1" width="22.8515625" style="128" customWidth="1"/>
    <col min="2" max="2" width="9.140625" style="128" bestFit="1" customWidth="1"/>
    <col min="3" max="3" width="9.7109375" style="128" bestFit="1" customWidth="1"/>
    <col min="4" max="4" width="8.00390625" style="128" bestFit="1" customWidth="1"/>
    <col min="5" max="5" width="9.7109375" style="128" bestFit="1" customWidth="1"/>
    <col min="6" max="6" width="9.140625" style="128" bestFit="1" customWidth="1"/>
    <col min="7" max="7" width="9.421875" style="128" customWidth="1"/>
    <col min="8" max="8" width="9.28125" style="128" bestFit="1" customWidth="1"/>
    <col min="9" max="9" width="9.7109375" style="128" bestFit="1" customWidth="1"/>
    <col min="10" max="10" width="8.140625" style="128" customWidth="1"/>
    <col min="11" max="11" width="9.00390625" style="128" customWidth="1"/>
    <col min="12" max="12" width="9.140625" style="128" customWidth="1"/>
    <col min="13" max="13" width="10.28125" style="128" bestFit="1" customWidth="1"/>
    <col min="14" max="14" width="9.28125" style="128" bestFit="1" customWidth="1"/>
    <col min="15" max="15" width="10.140625" style="128" customWidth="1"/>
    <col min="16" max="16" width="8.421875" style="128" bestFit="1" customWidth="1"/>
    <col min="17" max="17" width="9.140625" style="128" customWidth="1"/>
    <col min="18" max="19" width="9.8515625" style="128" bestFit="1" customWidth="1"/>
    <col min="20" max="20" width="10.421875" style="128" customWidth="1"/>
    <col min="21" max="21" width="10.28125" style="128" customWidth="1"/>
    <col min="22" max="22" width="8.8515625" style="128" customWidth="1"/>
    <col min="23" max="23" width="10.28125" style="128" customWidth="1"/>
    <col min="24" max="24" width="9.8515625" style="128" bestFit="1" customWidth="1"/>
    <col min="25" max="25" width="8.7109375" style="128" bestFit="1" customWidth="1"/>
    <col min="26" max="16384" width="8.00390625" style="128" customWidth="1"/>
  </cols>
  <sheetData>
    <row r="1" spans="24:25" ht="18.75" thickBot="1">
      <c r="X1" s="571" t="s">
        <v>28</v>
      </c>
      <c r="Y1" s="572"/>
    </row>
    <row r="2" ht="5.25" customHeight="1" thickBot="1"/>
    <row r="3" spans="1:25" ht="24.75" customHeight="1" thickTop="1">
      <c r="A3" s="632" t="s">
        <v>73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633"/>
      <c r="Q3" s="633"/>
      <c r="R3" s="633"/>
      <c r="S3" s="633"/>
      <c r="T3" s="633"/>
      <c r="U3" s="633"/>
      <c r="V3" s="633"/>
      <c r="W3" s="633"/>
      <c r="X3" s="633"/>
      <c r="Y3" s="634"/>
    </row>
    <row r="4" spans="1:25" ht="21" customHeight="1" thickBot="1">
      <c r="A4" s="643" t="s">
        <v>45</v>
      </c>
      <c r="B4" s="644"/>
      <c r="C4" s="644"/>
      <c r="D4" s="644"/>
      <c r="E4" s="644"/>
      <c r="F4" s="644"/>
      <c r="G4" s="644"/>
      <c r="H4" s="644"/>
      <c r="I4" s="644"/>
      <c r="J4" s="644"/>
      <c r="K4" s="644"/>
      <c r="L4" s="644"/>
      <c r="M4" s="644"/>
      <c r="N4" s="644"/>
      <c r="O4" s="644"/>
      <c r="P4" s="644"/>
      <c r="Q4" s="644"/>
      <c r="R4" s="644"/>
      <c r="S4" s="644"/>
      <c r="T4" s="644"/>
      <c r="U4" s="644"/>
      <c r="V4" s="644"/>
      <c r="W4" s="644"/>
      <c r="X4" s="644"/>
      <c r="Y4" s="645"/>
    </row>
    <row r="5" spans="1:25" s="271" customFormat="1" ht="15.75" customHeight="1" thickBot="1" thickTop="1">
      <c r="A5" s="576" t="s">
        <v>68</v>
      </c>
      <c r="B5" s="649" t="s">
        <v>36</v>
      </c>
      <c r="C5" s="650"/>
      <c r="D5" s="650"/>
      <c r="E5" s="650"/>
      <c r="F5" s="650"/>
      <c r="G5" s="650"/>
      <c r="H5" s="650"/>
      <c r="I5" s="650"/>
      <c r="J5" s="651"/>
      <c r="K5" s="651"/>
      <c r="L5" s="651"/>
      <c r="M5" s="652"/>
      <c r="N5" s="649" t="s">
        <v>35</v>
      </c>
      <c r="O5" s="650"/>
      <c r="P5" s="650"/>
      <c r="Q5" s="650"/>
      <c r="R5" s="650"/>
      <c r="S5" s="650"/>
      <c r="T5" s="650"/>
      <c r="U5" s="650"/>
      <c r="V5" s="650"/>
      <c r="W5" s="650"/>
      <c r="X5" s="650"/>
      <c r="Y5" s="653"/>
    </row>
    <row r="6" spans="1:25" s="168" customFormat="1" ht="26.25" customHeight="1" thickBot="1">
      <c r="A6" s="577"/>
      <c r="B6" s="658" t="s">
        <v>244</v>
      </c>
      <c r="C6" s="659"/>
      <c r="D6" s="659"/>
      <c r="E6" s="659"/>
      <c r="F6" s="659"/>
      <c r="G6" s="635" t="s">
        <v>34</v>
      </c>
      <c r="H6" s="658" t="s">
        <v>245</v>
      </c>
      <c r="I6" s="659"/>
      <c r="J6" s="659"/>
      <c r="K6" s="659"/>
      <c r="L6" s="659"/>
      <c r="M6" s="646" t="s">
        <v>33</v>
      </c>
      <c r="N6" s="658" t="s">
        <v>246</v>
      </c>
      <c r="O6" s="659"/>
      <c r="P6" s="659"/>
      <c r="Q6" s="659"/>
      <c r="R6" s="659"/>
      <c r="S6" s="635" t="s">
        <v>34</v>
      </c>
      <c r="T6" s="658" t="s">
        <v>247</v>
      </c>
      <c r="U6" s="659"/>
      <c r="V6" s="659"/>
      <c r="W6" s="659"/>
      <c r="X6" s="659"/>
      <c r="Y6" s="640" t="s">
        <v>33</v>
      </c>
    </row>
    <row r="7" spans="1:25" s="168" customFormat="1" ht="26.25" customHeight="1">
      <c r="A7" s="578"/>
      <c r="B7" s="570" t="s">
        <v>22</v>
      </c>
      <c r="C7" s="566"/>
      <c r="D7" s="565" t="s">
        <v>21</v>
      </c>
      <c r="E7" s="566"/>
      <c r="F7" s="660" t="s">
        <v>17</v>
      </c>
      <c r="G7" s="636"/>
      <c r="H7" s="570" t="s">
        <v>22</v>
      </c>
      <c r="I7" s="566"/>
      <c r="J7" s="565" t="s">
        <v>21</v>
      </c>
      <c r="K7" s="566"/>
      <c r="L7" s="660" t="s">
        <v>17</v>
      </c>
      <c r="M7" s="647"/>
      <c r="N7" s="570" t="s">
        <v>22</v>
      </c>
      <c r="O7" s="566"/>
      <c r="P7" s="565" t="s">
        <v>21</v>
      </c>
      <c r="Q7" s="566"/>
      <c r="R7" s="660" t="s">
        <v>17</v>
      </c>
      <c r="S7" s="636"/>
      <c r="T7" s="570" t="s">
        <v>22</v>
      </c>
      <c r="U7" s="566"/>
      <c r="V7" s="565" t="s">
        <v>21</v>
      </c>
      <c r="W7" s="566"/>
      <c r="X7" s="660" t="s">
        <v>17</v>
      </c>
      <c r="Y7" s="641"/>
    </row>
    <row r="8" spans="1:25" s="267" customFormat="1" ht="28.5" thickBot="1">
      <c r="A8" s="579"/>
      <c r="B8" s="270" t="s">
        <v>31</v>
      </c>
      <c r="C8" s="268" t="s">
        <v>30</v>
      </c>
      <c r="D8" s="269" t="s">
        <v>31</v>
      </c>
      <c r="E8" s="268" t="s">
        <v>30</v>
      </c>
      <c r="F8" s="631"/>
      <c r="G8" s="637"/>
      <c r="H8" s="270" t="s">
        <v>31</v>
      </c>
      <c r="I8" s="268" t="s">
        <v>30</v>
      </c>
      <c r="J8" s="269" t="s">
        <v>31</v>
      </c>
      <c r="K8" s="268" t="s">
        <v>30</v>
      </c>
      <c r="L8" s="631"/>
      <c r="M8" s="648"/>
      <c r="N8" s="270" t="s">
        <v>31</v>
      </c>
      <c r="O8" s="268" t="s">
        <v>30</v>
      </c>
      <c r="P8" s="269" t="s">
        <v>31</v>
      </c>
      <c r="Q8" s="268" t="s">
        <v>30</v>
      </c>
      <c r="R8" s="631"/>
      <c r="S8" s="637"/>
      <c r="T8" s="270" t="s">
        <v>31</v>
      </c>
      <c r="U8" s="268" t="s">
        <v>30</v>
      </c>
      <c r="V8" s="269" t="s">
        <v>31</v>
      </c>
      <c r="W8" s="268" t="s">
        <v>30</v>
      </c>
      <c r="X8" s="631"/>
      <c r="Y8" s="642"/>
    </row>
    <row r="9" spans="1:25" s="157" customFormat="1" ht="18" customHeight="1" thickBot="1" thickTop="1">
      <c r="A9" s="330" t="s">
        <v>24</v>
      </c>
      <c r="B9" s="329">
        <f>B10+B28+B45+B55+B64+B69</f>
        <v>21666.457999999995</v>
      </c>
      <c r="C9" s="328">
        <f>C10+C28+C45+C55+C64+C69</f>
        <v>14737.719000000001</v>
      </c>
      <c r="D9" s="326">
        <f>D10+D28+D45+D55+D64+D69</f>
        <v>2660.7709999999997</v>
      </c>
      <c r="E9" s="327">
        <f>E10+E28+E45+E55+E64+E69</f>
        <v>2416.1270000000004</v>
      </c>
      <c r="F9" s="326">
        <f aca="true" t="shared" si="0" ref="F9:F42">SUM(B9:E9)</f>
        <v>41481.075</v>
      </c>
      <c r="G9" s="338">
        <f aca="true" t="shared" si="1" ref="G9:G42">F9/$F$9</f>
        <v>1</v>
      </c>
      <c r="H9" s="329">
        <f>H10+H28+H45+H55+H64+H69</f>
        <v>22063.293</v>
      </c>
      <c r="I9" s="328">
        <f>I10+I28+I45+I55+I64+I69</f>
        <v>13950.789</v>
      </c>
      <c r="J9" s="326">
        <f>J10+J28+J45+J55+J64+J69</f>
        <v>1667.697</v>
      </c>
      <c r="K9" s="327">
        <f>K10+K28+K45+K55+K64+K69</f>
        <v>1985.046</v>
      </c>
      <c r="L9" s="326">
        <f aca="true" t="shared" si="2" ref="L9:L42">SUM(H9:K9)</f>
        <v>39666.825000000004</v>
      </c>
      <c r="M9" s="405">
        <f aca="true" t="shared" si="3" ref="M9:M54">IF(ISERROR(F9/L9-1),"         /0",(F9/L9-1))</f>
        <v>0.04573721239347983</v>
      </c>
      <c r="N9" s="410">
        <f>N10+N28+N45+N55+N64+N69</f>
        <v>182310.168</v>
      </c>
      <c r="O9" s="328">
        <f>O10+O28+O45+O55+O64+O69</f>
        <v>114037.43899999997</v>
      </c>
      <c r="P9" s="326">
        <f>P10+P28+P45+P55+P64+P69</f>
        <v>18215.746</v>
      </c>
      <c r="Q9" s="327">
        <f>Q10+Q28+Q45+Q55+Q64+Q69</f>
        <v>12045.537</v>
      </c>
      <c r="R9" s="326">
        <f aca="true" t="shared" si="4" ref="R9:R42">SUM(N9:Q9)</f>
        <v>326608.88999999996</v>
      </c>
      <c r="S9" s="425">
        <f aca="true" t="shared" si="5" ref="S9:S42">R9/$R$9</f>
        <v>1</v>
      </c>
      <c r="T9" s="329">
        <f>T10+T28+T45+T55+T64+T69</f>
        <v>172037.06900000002</v>
      </c>
      <c r="U9" s="328">
        <f>U10+U28+U45+U55+U64+U69</f>
        <v>108300.23100000001</v>
      </c>
      <c r="V9" s="326">
        <f>V10+V28+V45+V55+V64+V69</f>
        <v>24856.227</v>
      </c>
      <c r="W9" s="327">
        <f>W10+W28+W45+W55+W64+W69</f>
        <v>15249.805</v>
      </c>
      <c r="X9" s="326">
        <f aca="true" t="shared" si="6" ref="X9:X42">SUM(T9:W9)</f>
        <v>320443.33200000005</v>
      </c>
      <c r="Y9" s="325">
        <f>IF(ISERROR(R9/X9-1),"         /0",(R9/X9-1))</f>
        <v>0.019240712426495055</v>
      </c>
    </row>
    <row r="10" spans="1:25" s="236" customFormat="1" ht="19.5" customHeight="1">
      <c r="A10" s="243" t="s">
        <v>61</v>
      </c>
      <c r="B10" s="240">
        <f>SUM(B11:B27)</f>
        <v>13341.329999999998</v>
      </c>
      <c r="C10" s="239">
        <f>SUM(C11:C27)</f>
        <v>7497.545000000001</v>
      </c>
      <c r="D10" s="238">
        <f>SUM(D11:D27)</f>
        <v>2552.2499999999995</v>
      </c>
      <c r="E10" s="311">
        <f>SUM(E11:E27)</f>
        <v>1959.747</v>
      </c>
      <c r="F10" s="238">
        <f t="shared" si="0"/>
        <v>25350.872</v>
      </c>
      <c r="G10" s="241">
        <f t="shared" si="1"/>
        <v>0.6111430815136782</v>
      </c>
      <c r="H10" s="240">
        <f>SUM(H11:H27)</f>
        <v>13663.376000000002</v>
      </c>
      <c r="I10" s="239">
        <f>SUM(I11:I27)</f>
        <v>7164.126</v>
      </c>
      <c r="J10" s="238">
        <f>SUM(J11:J27)</f>
        <v>1363.723</v>
      </c>
      <c r="K10" s="311">
        <f>SUM(K11:K27)</f>
        <v>1105.448</v>
      </c>
      <c r="L10" s="238">
        <f t="shared" si="2"/>
        <v>23296.673</v>
      </c>
      <c r="M10" s="406">
        <f t="shared" si="3"/>
        <v>0.08817563778312887</v>
      </c>
      <c r="N10" s="411">
        <f>SUM(N11:N27)</f>
        <v>118022.57899999998</v>
      </c>
      <c r="O10" s="239">
        <f>SUM(O11:O27)</f>
        <v>57202.21999999999</v>
      </c>
      <c r="P10" s="238">
        <f>SUM(P11:P27)</f>
        <v>17576.248999999996</v>
      </c>
      <c r="Q10" s="311">
        <f>SUM(Q11:Q27)</f>
        <v>8858.995</v>
      </c>
      <c r="R10" s="238">
        <f t="shared" si="4"/>
        <v>201660.04299999995</v>
      </c>
      <c r="S10" s="426">
        <f t="shared" si="5"/>
        <v>0.6174358664885086</v>
      </c>
      <c r="T10" s="240">
        <f>SUM(T11:T27)</f>
        <v>111292.87800000003</v>
      </c>
      <c r="U10" s="239">
        <f>SUM(U11:U27)</f>
        <v>51849.237</v>
      </c>
      <c r="V10" s="238">
        <f>SUM(V11:V27)</f>
        <v>22113.506</v>
      </c>
      <c r="W10" s="311">
        <f>SUM(W11:W27)</f>
        <v>12606.41</v>
      </c>
      <c r="X10" s="238">
        <f t="shared" si="6"/>
        <v>197862.03100000002</v>
      </c>
      <c r="Y10" s="237">
        <f aca="true" t="shared" si="7" ref="Y10:Y42">IF(ISERROR(R10/X10-1),"         /0",IF(R10/X10&gt;5,"  *  ",(R10/X10-1)))</f>
        <v>0.01919525429312885</v>
      </c>
    </row>
    <row r="11" spans="1:25" ht="19.5" customHeight="1">
      <c r="A11" s="235" t="s">
        <v>151</v>
      </c>
      <c r="B11" s="233">
        <v>2885.7760000000003</v>
      </c>
      <c r="C11" s="230">
        <v>2622.9730000000004</v>
      </c>
      <c r="D11" s="229">
        <v>0</v>
      </c>
      <c r="E11" s="282">
        <v>0</v>
      </c>
      <c r="F11" s="229">
        <f t="shared" si="0"/>
        <v>5508.749000000001</v>
      </c>
      <c r="G11" s="232">
        <f t="shared" si="1"/>
        <v>0.13280150044327446</v>
      </c>
      <c r="H11" s="233">
        <v>2273.894</v>
      </c>
      <c r="I11" s="230">
        <v>2630.05</v>
      </c>
      <c r="J11" s="229"/>
      <c r="K11" s="282"/>
      <c r="L11" s="229">
        <f t="shared" si="2"/>
        <v>4903.9439999999995</v>
      </c>
      <c r="M11" s="407">
        <f t="shared" si="3"/>
        <v>0.12333032351103546</v>
      </c>
      <c r="N11" s="412">
        <v>27633.271999999997</v>
      </c>
      <c r="O11" s="230">
        <v>20731.895</v>
      </c>
      <c r="P11" s="229"/>
      <c r="Q11" s="282"/>
      <c r="R11" s="229">
        <f t="shared" si="4"/>
        <v>48365.167</v>
      </c>
      <c r="S11" s="427">
        <f t="shared" si="5"/>
        <v>0.1480828246897995</v>
      </c>
      <c r="T11" s="233">
        <v>21596.180000000004</v>
      </c>
      <c r="U11" s="230">
        <v>19899.939000000002</v>
      </c>
      <c r="V11" s="229"/>
      <c r="W11" s="282"/>
      <c r="X11" s="229">
        <f t="shared" si="6"/>
        <v>41496.119000000006</v>
      </c>
      <c r="Y11" s="228">
        <f t="shared" si="7"/>
        <v>0.16553470940258275</v>
      </c>
    </row>
    <row r="12" spans="1:25" ht="19.5" customHeight="1">
      <c r="A12" s="235" t="s">
        <v>166</v>
      </c>
      <c r="B12" s="233">
        <v>3403.6949999999997</v>
      </c>
      <c r="C12" s="230">
        <v>1639.658</v>
      </c>
      <c r="D12" s="229">
        <v>0</v>
      </c>
      <c r="E12" s="282">
        <v>0</v>
      </c>
      <c r="F12" s="229">
        <f t="shared" si="0"/>
        <v>5043.352999999999</v>
      </c>
      <c r="G12" s="232">
        <f t="shared" si="1"/>
        <v>0.12158202264526653</v>
      </c>
      <c r="H12" s="233">
        <v>5517.683</v>
      </c>
      <c r="I12" s="230">
        <v>2281.564</v>
      </c>
      <c r="J12" s="229"/>
      <c r="K12" s="282"/>
      <c r="L12" s="229">
        <f t="shared" si="2"/>
        <v>7799.246999999999</v>
      </c>
      <c r="M12" s="407">
        <f t="shared" si="3"/>
        <v>-0.3533538558273639</v>
      </c>
      <c r="N12" s="412">
        <v>35627.878000000004</v>
      </c>
      <c r="O12" s="230">
        <v>16231.601</v>
      </c>
      <c r="P12" s="229">
        <v>1190.55</v>
      </c>
      <c r="Q12" s="282"/>
      <c r="R12" s="229">
        <f t="shared" si="4"/>
        <v>53050.02900000001</v>
      </c>
      <c r="S12" s="427">
        <f t="shared" si="5"/>
        <v>0.16242677595211819</v>
      </c>
      <c r="T12" s="233">
        <v>38230.53199999999</v>
      </c>
      <c r="U12" s="230">
        <v>13924.860999999999</v>
      </c>
      <c r="V12" s="229">
        <v>1691.914</v>
      </c>
      <c r="W12" s="282">
        <v>854.3439999999999</v>
      </c>
      <c r="X12" s="229">
        <f t="shared" si="6"/>
        <v>54701.65099999998</v>
      </c>
      <c r="Y12" s="228">
        <f t="shared" si="7"/>
        <v>-0.03019327515361414</v>
      </c>
    </row>
    <row r="13" spans="1:25" ht="19.5" customHeight="1">
      <c r="A13" s="235" t="s">
        <v>171</v>
      </c>
      <c r="B13" s="233">
        <v>2394.913</v>
      </c>
      <c r="C13" s="230">
        <v>619.571</v>
      </c>
      <c r="D13" s="229">
        <v>0</v>
      </c>
      <c r="E13" s="282">
        <v>0</v>
      </c>
      <c r="F13" s="229">
        <f t="shared" si="0"/>
        <v>3014.484</v>
      </c>
      <c r="G13" s="232">
        <f t="shared" si="1"/>
        <v>0.07267130854251005</v>
      </c>
      <c r="H13" s="233">
        <v>1319.858</v>
      </c>
      <c r="I13" s="230">
        <v>408.119</v>
      </c>
      <c r="J13" s="229"/>
      <c r="K13" s="282"/>
      <c r="L13" s="229">
        <f t="shared" si="2"/>
        <v>1727.9769999999999</v>
      </c>
      <c r="M13" s="407">
        <f t="shared" si="3"/>
        <v>0.7445162753902397</v>
      </c>
      <c r="N13" s="412">
        <v>13189.866999999998</v>
      </c>
      <c r="O13" s="230">
        <v>3161.371</v>
      </c>
      <c r="P13" s="229"/>
      <c r="Q13" s="282">
        <v>50.477</v>
      </c>
      <c r="R13" s="229">
        <f t="shared" si="4"/>
        <v>16401.714999999997</v>
      </c>
      <c r="S13" s="427">
        <f t="shared" si="5"/>
        <v>0.05021821359485958</v>
      </c>
      <c r="T13" s="233">
        <v>10740.956</v>
      </c>
      <c r="U13" s="230">
        <v>3099.3830000000003</v>
      </c>
      <c r="V13" s="229">
        <v>48.228</v>
      </c>
      <c r="W13" s="282"/>
      <c r="X13" s="229">
        <f t="shared" si="6"/>
        <v>13888.567</v>
      </c>
      <c r="Y13" s="228">
        <f t="shared" si="7"/>
        <v>0.1809508497168928</v>
      </c>
    </row>
    <row r="14" spans="1:25" ht="19.5" customHeight="1">
      <c r="A14" s="235" t="s">
        <v>168</v>
      </c>
      <c r="B14" s="233">
        <v>1527.562</v>
      </c>
      <c r="C14" s="230">
        <v>939.208</v>
      </c>
      <c r="D14" s="229">
        <v>0</v>
      </c>
      <c r="E14" s="282">
        <v>0</v>
      </c>
      <c r="F14" s="229">
        <f t="shared" si="0"/>
        <v>2466.77</v>
      </c>
      <c r="G14" s="232">
        <f t="shared" si="1"/>
        <v>0.05946735951274166</v>
      </c>
      <c r="H14" s="233">
        <v>1086.8509999999999</v>
      </c>
      <c r="I14" s="230">
        <v>715.1</v>
      </c>
      <c r="J14" s="229"/>
      <c r="K14" s="282"/>
      <c r="L14" s="229">
        <f t="shared" si="2"/>
        <v>1801.951</v>
      </c>
      <c r="M14" s="407">
        <f t="shared" si="3"/>
        <v>0.3689439945925277</v>
      </c>
      <c r="N14" s="412">
        <v>12388.539999999999</v>
      </c>
      <c r="O14" s="230">
        <v>4956.556</v>
      </c>
      <c r="P14" s="229"/>
      <c r="Q14" s="282"/>
      <c r="R14" s="229">
        <f t="shared" si="4"/>
        <v>17345.095999999998</v>
      </c>
      <c r="S14" s="427">
        <f t="shared" si="5"/>
        <v>0.05310662548101492</v>
      </c>
      <c r="T14" s="233">
        <v>9373.858000000002</v>
      </c>
      <c r="U14" s="230">
        <v>3985.484</v>
      </c>
      <c r="V14" s="229"/>
      <c r="W14" s="282"/>
      <c r="X14" s="229">
        <f t="shared" si="6"/>
        <v>13359.342000000002</v>
      </c>
      <c r="Y14" s="228">
        <f t="shared" si="7"/>
        <v>0.29834957440269094</v>
      </c>
    </row>
    <row r="15" spans="1:25" ht="19.5" customHeight="1">
      <c r="A15" s="235" t="s">
        <v>152</v>
      </c>
      <c r="B15" s="233">
        <v>0</v>
      </c>
      <c r="C15" s="230">
        <v>0</v>
      </c>
      <c r="D15" s="229">
        <v>1310.874</v>
      </c>
      <c r="E15" s="282">
        <v>1034.4950000000001</v>
      </c>
      <c r="F15" s="229">
        <f t="shared" si="0"/>
        <v>2345.369</v>
      </c>
      <c r="G15" s="232">
        <f t="shared" si="1"/>
        <v>0.05654069958408745</v>
      </c>
      <c r="H15" s="233"/>
      <c r="I15" s="230"/>
      <c r="J15" s="229"/>
      <c r="K15" s="282"/>
      <c r="L15" s="229">
        <f t="shared" si="2"/>
        <v>0</v>
      </c>
      <c r="M15" s="407" t="str">
        <f t="shared" si="3"/>
        <v>         /0</v>
      </c>
      <c r="N15" s="412"/>
      <c r="O15" s="230"/>
      <c r="P15" s="229">
        <v>8207.275</v>
      </c>
      <c r="Q15" s="282">
        <v>2974.9890000000005</v>
      </c>
      <c r="R15" s="229">
        <f t="shared" si="4"/>
        <v>11182.264</v>
      </c>
      <c r="S15" s="427">
        <f t="shared" si="5"/>
        <v>0.034237475899691526</v>
      </c>
      <c r="T15" s="233"/>
      <c r="U15" s="230"/>
      <c r="V15" s="229"/>
      <c r="W15" s="282"/>
      <c r="X15" s="229">
        <f t="shared" si="6"/>
        <v>0</v>
      </c>
      <c r="Y15" s="228" t="str">
        <f t="shared" si="7"/>
        <v>         /0</v>
      </c>
    </row>
    <row r="16" spans="1:25" ht="19.5" customHeight="1">
      <c r="A16" s="235" t="s">
        <v>170</v>
      </c>
      <c r="B16" s="233">
        <v>0</v>
      </c>
      <c r="C16" s="230">
        <v>0</v>
      </c>
      <c r="D16" s="229">
        <v>1014</v>
      </c>
      <c r="E16" s="282">
        <v>892.898</v>
      </c>
      <c r="F16" s="229">
        <f aca="true" t="shared" si="8" ref="F16:F23">SUM(B16:E16)</f>
        <v>1906.8980000000001</v>
      </c>
      <c r="G16" s="232">
        <f aca="true" t="shared" si="9" ref="G16:G23">F16/$F$9</f>
        <v>0.04597031296802217</v>
      </c>
      <c r="H16" s="233"/>
      <c r="I16" s="230"/>
      <c r="J16" s="229">
        <v>1246.227</v>
      </c>
      <c r="K16" s="282">
        <v>1033.602</v>
      </c>
      <c r="L16" s="229">
        <f aca="true" t="shared" si="10" ref="L16:L23">SUM(H16:K16)</f>
        <v>2279.829</v>
      </c>
      <c r="M16" s="407">
        <f aca="true" t="shared" si="11" ref="M16:M23">IF(ISERROR(F16/L16-1),"         /0",(F16/L16-1))</f>
        <v>-0.16357849645740974</v>
      </c>
      <c r="N16" s="412"/>
      <c r="O16" s="230"/>
      <c r="P16" s="229">
        <v>6596.816999999999</v>
      </c>
      <c r="Q16" s="282">
        <v>5593.649</v>
      </c>
      <c r="R16" s="229">
        <f aca="true" t="shared" si="12" ref="R16:R23">SUM(N16:Q16)</f>
        <v>12190.466</v>
      </c>
      <c r="S16" s="427">
        <f aca="true" t="shared" si="13" ref="S16:S23">R16/$R$9</f>
        <v>0.03732435452078479</v>
      </c>
      <c r="T16" s="233"/>
      <c r="U16" s="230"/>
      <c r="V16" s="229">
        <v>8755.194000000001</v>
      </c>
      <c r="W16" s="282">
        <v>8081.375</v>
      </c>
      <c r="X16" s="229">
        <f aca="true" t="shared" si="14" ref="X16:X23">SUM(T16:W16)</f>
        <v>16836.569000000003</v>
      </c>
      <c r="Y16" s="228">
        <f aca="true" t="shared" si="15" ref="Y16:Y23">IF(ISERROR(R16/X16-1),"         /0",IF(R16/X16&gt;5,"  *  ",(R16/X16-1)))</f>
        <v>-0.27595307571275374</v>
      </c>
    </row>
    <row r="17" spans="1:25" ht="19.5" customHeight="1">
      <c r="A17" s="235" t="s">
        <v>167</v>
      </c>
      <c r="B17" s="233">
        <v>1274.81</v>
      </c>
      <c r="C17" s="230">
        <v>579.3190000000001</v>
      </c>
      <c r="D17" s="229">
        <v>0</v>
      </c>
      <c r="E17" s="282">
        <v>0</v>
      </c>
      <c r="F17" s="229">
        <f t="shared" si="8"/>
        <v>1854.129</v>
      </c>
      <c r="G17" s="232">
        <f t="shared" si="9"/>
        <v>0.044698190680931005</v>
      </c>
      <c r="H17" s="233">
        <v>2365.736</v>
      </c>
      <c r="I17" s="230"/>
      <c r="J17" s="229"/>
      <c r="K17" s="282"/>
      <c r="L17" s="229">
        <f t="shared" si="10"/>
        <v>2365.736</v>
      </c>
      <c r="M17" s="407">
        <f t="shared" si="11"/>
        <v>-0.21625701261679242</v>
      </c>
      <c r="N17" s="412">
        <v>14014.724</v>
      </c>
      <c r="O17" s="230">
        <v>4046.536</v>
      </c>
      <c r="P17" s="229"/>
      <c r="Q17" s="282"/>
      <c r="R17" s="229">
        <f t="shared" si="12"/>
        <v>18061.260000000002</v>
      </c>
      <c r="S17" s="427">
        <f t="shared" si="13"/>
        <v>0.055299352078260956</v>
      </c>
      <c r="T17" s="233">
        <v>18161.032</v>
      </c>
      <c r="U17" s="230">
        <v>4443.262</v>
      </c>
      <c r="V17" s="229"/>
      <c r="W17" s="282"/>
      <c r="X17" s="229">
        <f t="shared" si="14"/>
        <v>22604.293999999998</v>
      </c>
      <c r="Y17" s="228">
        <f t="shared" si="15"/>
        <v>-0.20098101714656502</v>
      </c>
    </row>
    <row r="18" spans="1:25" ht="19.5" customHeight="1">
      <c r="A18" s="235" t="s">
        <v>172</v>
      </c>
      <c r="B18" s="233">
        <v>921.462</v>
      </c>
      <c r="C18" s="230">
        <v>0</v>
      </c>
      <c r="D18" s="229">
        <v>0</v>
      </c>
      <c r="E18" s="282">
        <v>0</v>
      </c>
      <c r="F18" s="229">
        <f>SUM(B18:E18)</f>
        <v>921.462</v>
      </c>
      <c r="G18" s="232">
        <f>F18/$F$9</f>
        <v>0.022214033749125357</v>
      </c>
      <c r="H18" s="233">
        <v>0</v>
      </c>
      <c r="I18" s="230"/>
      <c r="J18" s="229"/>
      <c r="K18" s="282"/>
      <c r="L18" s="229">
        <f>SUM(H18:K18)</f>
        <v>0</v>
      </c>
      <c r="M18" s="407" t="str">
        <f>IF(ISERROR(F18/L18-1),"         /0",(F18/L18-1))</f>
        <v>         /0</v>
      </c>
      <c r="N18" s="412">
        <v>6657.436000000001</v>
      </c>
      <c r="O18" s="230"/>
      <c r="P18" s="229"/>
      <c r="Q18" s="282"/>
      <c r="R18" s="229">
        <f>SUM(N18:Q18)</f>
        <v>6657.436000000001</v>
      </c>
      <c r="S18" s="427">
        <f>R18/$R$9</f>
        <v>0.020383511300013913</v>
      </c>
      <c r="T18" s="233">
        <v>4655.023999999999</v>
      </c>
      <c r="U18" s="230"/>
      <c r="V18" s="229"/>
      <c r="W18" s="282"/>
      <c r="X18" s="229">
        <f>SUM(T18:W18)</f>
        <v>4655.023999999999</v>
      </c>
      <c r="Y18" s="228">
        <f>IF(ISERROR(R18/X18-1),"         /0",IF(R18/X18&gt;5,"  *  ",(R18/X18-1)))</f>
        <v>0.430161477148131</v>
      </c>
    </row>
    <row r="19" spans="1:25" ht="19.5" customHeight="1">
      <c r="A19" s="235" t="s">
        <v>146</v>
      </c>
      <c r="B19" s="233">
        <v>325.58799999999997</v>
      </c>
      <c r="C19" s="230">
        <v>284.56800000000004</v>
      </c>
      <c r="D19" s="229">
        <v>0</v>
      </c>
      <c r="E19" s="282">
        <v>0</v>
      </c>
      <c r="F19" s="229">
        <f t="shared" si="8"/>
        <v>610.156</v>
      </c>
      <c r="G19" s="232">
        <f t="shared" si="9"/>
        <v>0.014709261994777137</v>
      </c>
      <c r="H19" s="233">
        <v>378.133</v>
      </c>
      <c r="I19" s="230">
        <v>325.66200000000003</v>
      </c>
      <c r="J19" s="229">
        <v>0</v>
      </c>
      <c r="K19" s="282"/>
      <c r="L19" s="229">
        <f t="shared" si="10"/>
        <v>703.7950000000001</v>
      </c>
      <c r="M19" s="407">
        <f t="shared" si="11"/>
        <v>-0.13304868605204656</v>
      </c>
      <c r="N19" s="412">
        <v>3180.922</v>
      </c>
      <c r="O19" s="230">
        <v>2053.818</v>
      </c>
      <c r="P19" s="229">
        <v>0</v>
      </c>
      <c r="Q19" s="282">
        <v>0</v>
      </c>
      <c r="R19" s="229">
        <f t="shared" si="12"/>
        <v>5234.74</v>
      </c>
      <c r="S19" s="427">
        <f t="shared" si="13"/>
        <v>0.01602754903579018</v>
      </c>
      <c r="T19" s="233">
        <v>3095.558000000001</v>
      </c>
      <c r="U19" s="230">
        <v>2172.658</v>
      </c>
      <c r="V19" s="229">
        <v>2.655</v>
      </c>
      <c r="W19" s="282">
        <v>0</v>
      </c>
      <c r="X19" s="229">
        <f t="shared" si="14"/>
        <v>5270.871</v>
      </c>
      <c r="Y19" s="228">
        <f t="shared" si="15"/>
        <v>-0.006854844294235329</v>
      </c>
    </row>
    <row r="20" spans="1:25" ht="19.5" customHeight="1">
      <c r="A20" s="235" t="s">
        <v>169</v>
      </c>
      <c r="B20" s="233">
        <v>73.698</v>
      </c>
      <c r="C20" s="230">
        <v>380.551</v>
      </c>
      <c r="D20" s="229">
        <v>0</v>
      </c>
      <c r="E20" s="282">
        <v>0</v>
      </c>
      <c r="F20" s="229">
        <f t="shared" si="8"/>
        <v>454.24899999999997</v>
      </c>
      <c r="G20" s="232">
        <f t="shared" si="9"/>
        <v>0.010950752843314692</v>
      </c>
      <c r="H20" s="233">
        <v>123.295</v>
      </c>
      <c r="I20" s="230">
        <v>343.824</v>
      </c>
      <c r="J20" s="229"/>
      <c r="K20" s="282"/>
      <c r="L20" s="229">
        <f t="shared" si="10"/>
        <v>467.119</v>
      </c>
      <c r="M20" s="407">
        <f t="shared" si="11"/>
        <v>-0.027551865798650987</v>
      </c>
      <c r="N20" s="412">
        <v>569.097</v>
      </c>
      <c r="O20" s="230">
        <v>2979.1839999999997</v>
      </c>
      <c r="P20" s="229"/>
      <c r="Q20" s="282"/>
      <c r="R20" s="229">
        <f t="shared" si="12"/>
        <v>3548.281</v>
      </c>
      <c r="S20" s="427">
        <f t="shared" si="13"/>
        <v>0.010864006181828059</v>
      </c>
      <c r="T20" s="233">
        <v>798.1959999999999</v>
      </c>
      <c r="U20" s="230">
        <v>1623.5279999999998</v>
      </c>
      <c r="V20" s="229"/>
      <c r="W20" s="282"/>
      <c r="X20" s="229">
        <f t="shared" si="14"/>
        <v>2421.7239999999997</v>
      </c>
      <c r="Y20" s="228">
        <f t="shared" si="15"/>
        <v>0.4651880230777745</v>
      </c>
    </row>
    <row r="21" spans="1:25" ht="19.5" customHeight="1">
      <c r="A21" s="235" t="s">
        <v>175</v>
      </c>
      <c r="B21" s="233">
        <v>288.34</v>
      </c>
      <c r="C21" s="230">
        <v>135.152</v>
      </c>
      <c r="D21" s="229">
        <v>0</v>
      </c>
      <c r="E21" s="282">
        <v>0</v>
      </c>
      <c r="F21" s="229">
        <f>SUM(B21:E21)</f>
        <v>423.49199999999996</v>
      </c>
      <c r="G21" s="232">
        <f t="shared" si="9"/>
        <v>0.010209282184707123</v>
      </c>
      <c r="H21" s="233">
        <v>299.263</v>
      </c>
      <c r="I21" s="230">
        <v>141.64</v>
      </c>
      <c r="J21" s="229"/>
      <c r="K21" s="282"/>
      <c r="L21" s="229">
        <f>SUM(H21:K21)</f>
        <v>440.90299999999996</v>
      </c>
      <c r="M21" s="407">
        <f>IF(ISERROR(F21/L21-1),"         /0",(F21/L21-1))</f>
        <v>-0.0394894115032105</v>
      </c>
      <c r="N21" s="412">
        <v>2510.174</v>
      </c>
      <c r="O21" s="230">
        <v>856.5220000000002</v>
      </c>
      <c r="P21" s="229"/>
      <c r="Q21" s="282"/>
      <c r="R21" s="229">
        <f>SUM(N21:Q21)</f>
        <v>3366.696</v>
      </c>
      <c r="S21" s="427">
        <f t="shared" si="13"/>
        <v>0.010308035399771268</v>
      </c>
      <c r="T21" s="233">
        <v>2047.588</v>
      </c>
      <c r="U21" s="230">
        <v>1038.1609999999998</v>
      </c>
      <c r="V21" s="229"/>
      <c r="W21" s="282"/>
      <c r="X21" s="229">
        <f>SUM(T21:W21)</f>
        <v>3085.749</v>
      </c>
      <c r="Y21" s="228">
        <f>IF(ISERROR(R21/X21-1),"         /0",IF(R21/X21&gt;5,"  *  ",(R21/X21-1)))</f>
        <v>0.09104661461447461</v>
      </c>
    </row>
    <row r="22" spans="1:25" ht="19.5" customHeight="1">
      <c r="A22" s="235" t="s">
        <v>165</v>
      </c>
      <c r="B22" s="233">
        <v>99.711</v>
      </c>
      <c r="C22" s="230">
        <v>136.057</v>
      </c>
      <c r="D22" s="229">
        <v>0</v>
      </c>
      <c r="E22" s="282">
        <v>0</v>
      </c>
      <c r="F22" s="229">
        <f t="shared" si="8"/>
        <v>235.76799999999997</v>
      </c>
      <c r="G22" s="232">
        <f t="shared" si="9"/>
        <v>0.005683748552803899</v>
      </c>
      <c r="H22" s="233">
        <v>87.662</v>
      </c>
      <c r="I22" s="230">
        <v>115.888</v>
      </c>
      <c r="J22" s="229"/>
      <c r="K22" s="282"/>
      <c r="L22" s="229">
        <f t="shared" si="10"/>
        <v>203.55</v>
      </c>
      <c r="M22" s="407">
        <f t="shared" si="11"/>
        <v>0.15828052075657073</v>
      </c>
      <c r="N22" s="412">
        <v>635.226</v>
      </c>
      <c r="O22" s="230">
        <v>686.775</v>
      </c>
      <c r="P22" s="229"/>
      <c r="Q22" s="282"/>
      <c r="R22" s="229">
        <f t="shared" si="12"/>
        <v>1322.001</v>
      </c>
      <c r="S22" s="427">
        <f t="shared" si="13"/>
        <v>0.004047657735219639</v>
      </c>
      <c r="T22" s="233">
        <v>551.98</v>
      </c>
      <c r="U22" s="230">
        <v>500.269</v>
      </c>
      <c r="V22" s="229"/>
      <c r="W22" s="282"/>
      <c r="X22" s="229">
        <f t="shared" si="14"/>
        <v>1052.249</v>
      </c>
      <c r="Y22" s="228">
        <f t="shared" si="15"/>
        <v>0.256357573159965</v>
      </c>
    </row>
    <row r="23" spans="1:25" ht="19.5" customHeight="1">
      <c r="A23" s="235" t="s">
        <v>153</v>
      </c>
      <c r="B23" s="233">
        <v>71.46699999999998</v>
      </c>
      <c r="C23" s="230">
        <v>129.768</v>
      </c>
      <c r="D23" s="229">
        <v>0</v>
      </c>
      <c r="E23" s="282">
        <v>0</v>
      </c>
      <c r="F23" s="229">
        <f t="shared" si="8"/>
        <v>201.23499999999999</v>
      </c>
      <c r="G23" s="232">
        <f t="shared" si="9"/>
        <v>0.004851248430760293</v>
      </c>
      <c r="H23" s="233">
        <v>99.59200000000001</v>
      </c>
      <c r="I23" s="230">
        <v>135.90200000000002</v>
      </c>
      <c r="J23" s="229"/>
      <c r="K23" s="282"/>
      <c r="L23" s="229">
        <f t="shared" si="10"/>
        <v>235.49400000000003</v>
      </c>
      <c r="M23" s="407">
        <f t="shared" si="11"/>
        <v>-0.14547716714650916</v>
      </c>
      <c r="N23" s="412">
        <v>593.886</v>
      </c>
      <c r="O23" s="230">
        <v>1078.31</v>
      </c>
      <c r="P23" s="229"/>
      <c r="Q23" s="282"/>
      <c r="R23" s="229">
        <f t="shared" si="12"/>
        <v>1672.196</v>
      </c>
      <c r="S23" s="427">
        <f t="shared" si="13"/>
        <v>0.005119872885272658</v>
      </c>
      <c r="T23" s="233">
        <v>772.782</v>
      </c>
      <c r="U23" s="230">
        <v>659.793</v>
      </c>
      <c r="V23" s="229"/>
      <c r="W23" s="282"/>
      <c r="X23" s="229">
        <f t="shared" si="14"/>
        <v>1432.575</v>
      </c>
      <c r="Y23" s="228">
        <f t="shared" si="15"/>
        <v>0.16726593721096616</v>
      </c>
    </row>
    <row r="24" spans="1:25" ht="19.5" customHeight="1">
      <c r="A24" s="235" t="s">
        <v>179</v>
      </c>
      <c r="B24" s="233">
        <v>0</v>
      </c>
      <c r="C24" s="230">
        <v>0</v>
      </c>
      <c r="D24" s="229">
        <v>198.488</v>
      </c>
      <c r="E24" s="282">
        <v>0</v>
      </c>
      <c r="F24" s="229">
        <f t="shared" si="0"/>
        <v>198.488</v>
      </c>
      <c r="G24" s="232">
        <f t="shared" si="1"/>
        <v>0.00478502546040574</v>
      </c>
      <c r="H24" s="233"/>
      <c r="I24" s="230"/>
      <c r="J24" s="229"/>
      <c r="K24" s="282"/>
      <c r="L24" s="229">
        <f t="shared" si="2"/>
        <v>0</v>
      </c>
      <c r="M24" s="407" t="str">
        <f t="shared" si="3"/>
        <v>         /0</v>
      </c>
      <c r="N24" s="412"/>
      <c r="O24" s="230"/>
      <c r="P24" s="229">
        <v>1237.243</v>
      </c>
      <c r="Q24" s="282"/>
      <c r="R24" s="229">
        <f t="shared" si="4"/>
        <v>1237.243</v>
      </c>
      <c r="S24" s="427">
        <f t="shared" si="5"/>
        <v>0.0037881485712161727</v>
      </c>
      <c r="T24" s="233"/>
      <c r="U24" s="230"/>
      <c r="V24" s="229"/>
      <c r="W24" s="282"/>
      <c r="X24" s="229">
        <f t="shared" si="6"/>
        <v>0</v>
      </c>
      <c r="Y24" s="228" t="str">
        <f t="shared" si="7"/>
        <v>         /0</v>
      </c>
    </row>
    <row r="25" spans="1:25" ht="19.5" customHeight="1">
      <c r="A25" s="235" t="s">
        <v>267</v>
      </c>
      <c r="B25" s="233">
        <v>0</v>
      </c>
      <c r="C25" s="230">
        <v>0</v>
      </c>
      <c r="D25" s="229">
        <v>28.886</v>
      </c>
      <c r="E25" s="282">
        <v>32.202</v>
      </c>
      <c r="F25" s="229">
        <f t="shared" si="0"/>
        <v>61.087999999999994</v>
      </c>
      <c r="G25" s="232">
        <f t="shared" si="1"/>
        <v>0.00147267157372368</v>
      </c>
      <c r="H25" s="233"/>
      <c r="I25" s="230"/>
      <c r="J25" s="229">
        <v>5.3</v>
      </c>
      <c r="K25" s="282">
        <v>10.9</v>
      </c>
      <c r="L25" s="229">
        <f t="shared" si="2"/>
        <v>16.2</v>
      </c>
      <c r="M25" s="407">
        <f t="shared" si="3"/>
        <v>2.770864197530864</v>
      </c>
      <c r="N25" s="412"/>
      <c r="O25" s="230"/>
      <c r="P25" s="229">
        <v>246.78300000000004</v>
      </c>
      <c r="Q25" s="282">
        <v>239.588</v>
      </c>
      <c r="R25" s="229">
        <f t="shared" si="4"/>
        <v>486.37100000000004</v>
      </c>
      <c r="S25" s="427">
        <f t="shared" si="5"/>
        <v>0.0014891541990789047</v>
      </c>
      <c r="T25" s="233"/>
      <c r="U25" s="230"/>
      <c r="V25" s="229">
        <v>34.300000000000004</v>
      </c>
      <c r="W25" s="282">
        <v>41.10000000000001</v>
      </c>
      <c r="X25" s="229">
        <f t="shared" si="6"/>
        <v>75.4</v>
      </c>
      <c r="Y25" s="228" t="str">
        <f t="shared" si="7"/>
        <v>  *  </v>
      </c>
    </row>
    <row r="26" spans="1:25" ht="19.5" customHeight="1">
      <c r="A26" s="235" t="s">
        <v>163</v>
      </c>
      <c r="B26" s="233">
        <v>52.238</v>
      </c>
      <c r="C26" s="230">
        <v>4.042</v>
      </c>
      <c r="D26" s="229">
        <v>0</v>
      </c>
      <c r="E26" s="282">
        <v>0</v>
      </c>
      <c r="F26" s="229">
        <f t="shared" si="0"/>
        <v>56.28</v>
      </c>
      <c r="G26" s="232">
        <f t="shared" si="1"/>
        <v>0.001356763295068896</v>
      </c>
      <c r="H26" s="233">
        <v>60.417</v>
      </c>
      <c r="I26" s="230">
        <v>5.814</v>
      </c>
      <c r="J26" s="229"/>
      <c r="K26" s="282"/>
      <c r="L26" s="229">
        <f t="shared" si="2"/>
        <v>66.231</v>
      </c>
      <c r="M26" s="407">
        <f t="shared" si="3"/>
        <v>-0.1502468632513475</v>
      </c>
      <c r="N26" s="412">
        <v>389.713</v>
      </c>
      <c r="O26" s="230">
        <v>19.7</v>
      </c>
      <c r="P26" s="229"/>
      <c r="Q26" s="282"/>
      <c r="R26" s="229">
        <f t="shared" si="4"/>
        <v>409.413</v>
      </c>
      <c r="S26" s="427">
        <f t="shared" si="5"/>
        <v>0.0012535268100020182</v>
      </c>
      <c r="T26" s="233">
        <v>607.8549999999999</v>
      </c>
      <c r="U26" s="230">
        <v>112.543</v>
      </c>
      <c r="V26" s="229"/>
      <c r="W26" s="282"/>
      <c r="X26" s="229">
        <f t="shared" si="6"/>
        <v>720.3979999999999</v>
      </c>
      <c r="Y26" s="228">
        <f t="shared" si="7"/>
        <v>-0.4316849852442677</v>
      </c>
    </row>
    <row r="27" spans="1:25" ht="19.5" customHeight="1" thickBot="1">
      <c r="A27" s="235" t="s">
        <v>148</v>
      </c>
      <c r="B27" s="233">
        <v>22.07</v>
      </c>
      <c r="C27" s="230">
        <v>26.678</v>
      </c>
      <c r="D27" s="229">
        <v>0.002</v>
      </c>
      <c r="E27" s="282">
        <v>0.152</v>
      </c>
      <c r="F27" s="229">
        <f t="shared" si="0"/>
        <v>48.90200000000001</v>
      </c>
      <c r="G27" s="232">
        <f t="shared" si="1"/>
        <v>0.001178899052158123</v>
      </c>
      <c r="H27" s="233">
        <v>50.992000000000004</v>
      </c>
      <c r="I27" s="230">
        <v>60.563</v>
      </c>
      <c r="J27" s="229">
        <v>112.19600000000001</v>
      </c>
      <c r="K27" s="282">
        <v>60.946</v>
      </c>
      <c r="L27" s="229">
        <f t="shared" si="2"/>
        <v>284.697</v>
      </c>
      <c r="M27" s="407">
        <f t="shared" si="3"/>
        <v>-0.8282314179636596</v>
      </c>
      <c r="N27" s="412">
        <v>631.844</v>
      </c>
      <c r="O27" s="230">
        <v>399.952</v>
      </c>
      <c r="P27" s="229">
        <v>97.581</v>
      </c>
      <c r="Q27" s="282">
        <v>0.29200000000000004</v>
      </c>
      <c r="R27" s="229">
        <f t="shared" si="4"/>
        <v>1129.6689999999999</v>
      </c>
      <c r="S27" s="427">
        <f t="shared" si="5"/>
        <v>0.0034587821537864446</v>
      </c>
      <c r="T27" s="233">
        <v>661.337</v>
      </c>
      <c r="U27" s="230">
        <v>389.356</v>
      </c>
      <c r="V27" s="229">
        <v>11581.215</v>
      </c>
      <c r="W27" s="282">
        <v>3629.5909999999994</v>
      </c>
      <c r="X27" s="229">
        <f t="shared" si="6"/>
        <v>16261.499</v>
      </c>
      <c r="Y27" s="228">
        <f t="shared" si="7"/>
        <v>-0.9305310660474782</v>
      </c>
    </row>
    <row r="28" spans="1:25" s="236" customFormat="1" ht="19.5" customHeight="1">
      <c r="A28" s="243" t="s">
        <v>60</v>
      </c>
      <c r="B28" s="240">
        <f>SUM(B29:B44)</f>
        <v>3678.6689999999994</v>
      </c>
      <c r="C28" s="239">
        <f>SUM(C29:C44)</f>
        <v>4073.0119999999997</v>
      </c>
      <c r="D28" s="238">
        <f>SUM(D29:D44)</f>
        <v>45.043</v>
      </c>
      <c r="E28" s="311">
        <f>SUM(E29:E44)</f>
        <v>414.30100000000004</v>
      </c>
      <c r="F28" s="238">
        <f t="shared" si="0"/>
        <v>8211.024999999998</v>
      </c>
      <c r="G28" s="241">
        <f t="shared" si="1"/>
        <v>0.1979462923754989</v>
      </c>
      <c r="H28" s="240">
        <f>SUM(H29:H44)</f>
        <v>2983.1639999999993</v>
      </c>
      <c r="I28" s="239">
        <f>SUM(I29:I44)</f>
        <v>3155.4590000000003</v>
      </c>
      <c r="J28" s="238">
        <f>SUM(J29:J44)</f>
        <v>0.375</v>
      </c>
      <c r="K28" s="311">
        <f>SUM(K29:K44)</f>
        <v>545.403</v>
      </c>
      <c r="L28" s="238">
        <f t="shared" si="2"/>
        <v>6684.401</v>
      </c>
      <c r="M28" s="406">
        <f t="shared" si="3"/>
        <v>0.2283860588256148</v>
      </c>
      <c r="N28" s="411">
        <f>SUM(N29:N44)</f>
        <v>24052.56</v>
      </c>
      <c r="O28" s="239">
        <f>SUM(O29:O44)</f>
        <v>34088.51</v>
      </c>
      <c r="P28" s="238">
        <f>SUM(P29:P44)</f>
        <v>122.794</v>
      </c>
      <c r="Q28" s="311">
        <f>SUM(Q29:Q44)</f>
        <v>2429.6289999999995</v>
      </c>
      <c r="R28" s="238">
        <f t="shared" si="4"/>
        <v>60693.49300000001</v>
      </c>
      <c r="S28" s="426">
        <f t="shared" si="5"/>
        <v>0.18582927427358154</v>
      </c>
      <c r="T28" s="240">
        <f>SUM(T29:T44)</f>
        <v>20361.703999999994</v>
      </c>
      <c r="U28" s="239">
        <f>SUM(U29:U44)</f>
        <v>31937.620000000006</v>
      </c>
      <c r="V28" s="238">
        <f>SUM(V29:V44)</f>
        <v>12.67</v>
      </c>
      <c r="W28" s="311">
        <f>SUM(W29:W44)</f>
        <v>2081.521</v>
      </c>
      <c r="X28" s="238">
        <f t="shared" si="6"/>
        <v>54393.515</v>
      </c>
      <c r="Y28" s="237">
        <f t="shared" si="7"/>
        <v>0.11582222623413863</v>
      </c>
    </row>
    <row r="29" spans="1:25" ht="19.5" customHeight="1">
      <c r="A29" s="250" t="s">
        <v>146</v>
      </c>
      <c r="B29" s="247">
        <v>1594.2980000000002</v>
      </c>
      <c r="C29" s="245">
        <v>1006.683</v>
      </c>
      <c r="D29" s="246">
        <v>0</v>
      </c>
      <c r="E29" s="294">
        <v>0</v>
      </c>
      <c r="F29" s="246">
        <f t="shared" si="0"/>
        <v>2600.981</v>
      </c>
      <c r="G29" s="248">
        <f t="shared" si="1"/>
        <v>0.0627028349675123</v>
      </c>
      <c r="H29" s="247">
        <v>665.479</v>
      </c>
      <c r="I29" s="245">
        <v>619.2280000000001</v>
      </c>
      <c r="J29" s="246">
        <v>0</v>
      </c>
      <c r="K29" s="245"/>
      <c r="L29" s="246">
        <f t="shared" si="2"/>
        <v>1284.707</v>
      </c>
      <c r="M29" s="408">
        <f t="shared" si="3"/>
        <v>1.0245713614076983</v>
      </c>
      <c r="N29" s="413">
        <v>8635.692000000001</v>
      </c>
      <c r="O29" s="245">
        <v>6038.821000000002</v>
      </c>
      <c r="P29" s="246">
        <v>0</v>
      </c>
      <c r="Q29" s="245">
        <v>0</v>
      </c>
      <c r="R29" s="246">
        <f t="shared" si="4"/>
        <v>14674.513000000003</v>
      </c>
      <c r="S29" s="428">
        <f t="shared" si="5"/>
        <v>0.0449299252080983</v>
      </c>
      <c r="T29" s="247">
        <v>4649.688</v>
      </c>
      <c r="U29" s="245">
        <v>4773.688</v>
      </c>
      <c r="V29" s="246">
        <v>11.084</v>
      </c>
      <c r="W29" s="294">
        <v>9.764999999999999</v>
      </c>
      <c r="X29" s="246">
        <f t="shared" si="6"/>
        <v>9444.225</v>
      </c>
      <c r="Y29" s="244">
        <f t="shared" si="7"/>
        <v>0.5538080678933424</v>
      </c>
    </row>
    <row r="30" spans="1:25" ht="19.5" customHeight="1">
      <c r="A30" s="250" t="s">
        <v>151</v>
      </c>
      <c r="B30" s="247">
        <v>1179.587</v>
      </c>
      <c r="C30" s="245">
        <v>1031.749</v>
      </c>
      <c r="D30" s="246">
        <v>0</v>
      </c>
      <c r="E30" s="294">
        <v>0</v>
      </c>
      <c r="F30" s="246">
        <f t="shared" si="0"/>
        <v>2211.3360000000002</v>
      </c>
      <c r="G30" s="248">
        <f t="shared" si="1"/>
        <v>0.05330951524279447</v>
      </c>
      <c r="H30" s="247">
        <v>1194.793</v>
      </c>
      <c r="I30" s="245">
        <v>848.4719999999999</v>
      </c>
      <c r="J30" s="246"/>
      <c r="K30" s="245"/>
      <c r="L30" s="246">
        <f t="shared" si="2"/>
        <v>2043.2649999999999</v>
      </c>
      <c r="M30" s="408">
        <f t="shared" si="3"/>
        <v>0.08225609502438513</v>
      </c>
      <c r="N30" s="413">
        <v>7888.603999999998</v>
      </c>
      <c r="O30" s="245">
        <v>8087.993</v>
      </c>
      <c r="P30" s="246"/>
      <c r="Q30" s="245"/>
      <c r="R30" s="246">
        <f t="shared" si="4"/>
        <v>15976.596999999998</v>
      </c>
      <c r="S30" s="428">
        <f t="shared" si="5"/>
        <v>0.048916601749572707</v>
      </c>
      <c r="T30" s="247">
        <v>5407.216999999998</v>
      </c>
      <c r="U30" s="245">
        <v>6246.379</v>
      </c>
      <c r="V30" s="246"/>
      <c r="W30" s="245"/>
      <c r="X30" s="246">
        <f t="shared" si="6"/>
        <v>11653.595999999998</v>
      </c>
      <c r="Y30" s="244">
        <f t="shared" si="7"/>
        <v>0.3709585436117746</v>
      </c>
    </row>
    <row r="31" spans="1:25" ht="19.5" customHeight="1">
      <c r="A31" s="250" t="s">
        <v>167</v>
      </c>
      <c r="B31" s="247">
        <v>0</v>
      </c>
      <c r="C31" s="245">
        <v>670.82</v>
      </c>
      <c r="D31" s="246">
        <v>0</v>
      </c>
      <c r="E31" s="294">
        <v>0</v>
      </c>
      <c r="F31" s="246">
        <f t="shared" si="0"/>
        <v>670.82</v>
      </c>
      <c r="G31" s="248">
        <f t="shared" si="1"/>
        <v>0.016171712039767534</v>
      </c>
      <c r="H31" s="247">
        <v>13.208</v>
      </c>
      <c r="I31" s="245">
        <v>228.371</v>
      </c>
      <c r="J31" s="246"/>
      <c r="K31" s="245"/>
      <c r="L31" s="246">
        <f t="shared" si="2"/>
        <v>241.579</v>
      </c>
      <c r="M31" s="408">
        <f t="shared" si="3"/>
        <v>1.7768142098443986</v>
      </c>
      <c r="N31" s="413">
        <v>45.232</v>
      </c>
      <c r="O31" s="245">
        <v>7997.804</v>
      </c>
      <c r="P31" s="246"/>
      <c r="Q31" s="245"/>
      <c r="R31" s="246">
        <f t="shared" si="4"/>
        <v>8043.036</v>
      </c>
      <c r="S31" s="428">
        <f t="shared" si="5"/>
        <v>0.024625894292099645</v>
      </c>
      <c r="T31" s="247">
        <v>28.323</v>
      </c>
      <c r="U31" s="245">
        <v>9131.151</v>
      </c>
      <c r="V31" s="246"/>
      <c r="W31" s="245"/>
      <c r="X31" s="246">
        <f t="shared" si="6"/>
        <v>9159.474</v>
      </c>
      <c r="Y31" s="244">
        <f t="shared" si="7"/>
        <v>-0.12188887702503437</v>
      </c>
    </row>
    <row r="32" spans="1:25" ht="19.5" customHeight="1">
      <c r="A32" s="250" t="s">
        <v>176</v>
      </c>
      <c r="B32" s="247">
        <v>275.529</v>
      </c>
      <c r="C32" s="245">
        <v>95.388</v>
      </c>
      <c r="D32" s="246">
        <v>0</v>
      </c>
      <c r="E32" s="294">
        <v>0</v>
      </c>
      <c r="F32" s="246">
        <f>SUM(B32:E32)</f>
        <v>370.91700000000003</v>
      </c>
      <c r="G32" s="248">
        <f>F32/$F$9</f>
        <v>0.008941836729159021</v>
      </c>
      <c r="H32" s="247">
        <v>147.437</v>
      </c>
      <c r="I32" s="245">
        <v>22.717</v>
      </c>
      <c r="J32" s="246"/>
      <c r="K32" s="245"/>
      <c r="L32" s="246">
        <f>SUM(H32:K32)</f>
        <v>170.154</v>
      </c>
      <c r="M32" s="408">
        <f>IF(ISERROR(F32/L32-1),"         /0",(F32/L32-1))</f>
        <v>1.1798899820162911</v>
      </c>
      <c r="N32" s="413">
        <v>2321.772</v>
      </c>
      <c r="O32" s="245">
        <v>896.2680000000001</v>
      </c>
      <c r="P32" s="246"/>
      <c r="Q32" s="245"/>
      <c r="R32" s="246">
        <f>SUM(N32:Q32)</f>
        <v>3218.04</v>
      </c>
      <c r="S32" s="428">
        <f>R32/$R$9</f>
        <v>0.009852885510862856</v>
      </c>
      <c r="T32" s="247">
        <v>379.656</v>
      </c>
      <c r="U32" s="245">
        <v>74.872</v>
      </c>
      <c r="V32" s="246"/>
      <c r="W32" s="245"/>
      <c r="X32" s="246">
        <f>SUM(T32:W32)</f>
        <v>454.528</v>
      </c>
      <c r="Y32" s="244" t="str">
        <f>IF(ISERROR(R32/X32-1),"         /0",IF(R32/X32&gt;5,"  *  ",(R32/X32-1)))</f>
        <v>  *  </v>
      </c>
    </row>
    <row r="33" spans="1:25" ht="19.5" customHeight="1">
      <c r="A33" s="250" t="s">
        <v>154</v>
      </c>
      <c r="B33" s="247">
        <v>96.399</v>
      </c>
      <c r="C33" s="245">
        <v>271.65000000000003</v>
      </c>
      <c r="D33" s="246">
        <v>0</v>
      </c>
      <c r="E33" s="294">
        <v>0</v>
      </c>
      <c r="F33" s="246">
        <f>SUM(B33:E33)</f>
        <v>368.04900000000004</v>
      </c>
      <c r="G33" s="248">
        <f>F33/$F$9</f>
        <v>0.008872696765934829</v>
      </c>
      <c r="H33" s="247">
        <v>60.169000000000004</v>
      </c>
      <c r="I33" s="245">
        <v>207.44</v>
      </c>
      <c r="J33" s="246"/>
      <c r="K33" s="245"/>
      <c r="L33" s="246">
        <f>SUM(H33:K33)</f>
        <v>267.609</v>
      </c>
      <c r="M33" s="408">
        <f>IF(ISERROR(F33/L33-1),"         /0",(F33/L33-1))</f>
        <v>0.3753236998755649</v>
      </c>
      <c r="N33" s="413">
        <v>623.768</v>
      </c>
      <c r="O33" s="245">
        <v>1775.636</v>
      </c>
      <c r="P33" s="246"/>
      <c r="Q33" s="245"/>
      <c r="R33" s="246">
        <f>SUM(N33:Q33)</f>
        <v>2399.404</v>
      </c>
      <c r="S33" s="428">
        <f>R33/$R$9</f>
        <v>0.007346413626401903</v>
      </c>
      <c r="T33" s="247">
        <v>597.644</v>
      </c>
      <c r="U33" s="245">
        <v>1407.3780000000002</v>
      </c>
      <c r="V33" s="246">
        <v>0</v>
      </c>
      <c r="W33" s="245">
        <v>0.03</v>
      </c>
      <c r="X33" s="246">
        <f>SUM(T33:W33)</f>
        <v>2005.0520000000001</v>
      </c>
      <c r="Y33" s="244">
        <f>IF(ISERROR(R33/X33-1),"         /0",IF(R33/X33&gt;5,"  *  ",(R33/X33-1)))</f>
        <v>0.19667918837017684</v>
      </c>
    </row>
    <row r="34" spans="1:25" ht="19.5" customHeight="1">
      <c r="A34" s="250" t="s">
        <v>150</v>
      </c>
      <c r="B34" s="247">
        <v>166.701</v>
      </c>
      <c r="C34" s="245">
        <v>162.178</v>
      </c>
      <c r="D34" s="246">
        <v>0</v>
      </c>
      <c r="E34" s="294">
        <v>0</v>
      </c>
      <c r="F34" s="246">
        <f>SUM(B34:E34)</f>
        <v>328.879</v>
      </c>
      <c r="G34" s="248">
        <f>F34/$F$9</f>
        <v>0.007928410727060473</v>
      </c>
      <c r="H34" s="247">
        <v>389.17499999999995</v>
      </c>
      <c r="I34" s="245">
        <v>212.992</v>
      </c>
      <c r="J34" s="246"/>
      <c r="K34" s="245"/>
      <c r="L34" s="246">
        <f>SUM(H34:K34)</f>
        <v>602.1669999999999</v>
      </c>
      <c r="M34" s="408">
        <f>IF(ISERROR(F34/L34-1),"         /0",(F34/L34-1))</f>
        <v>-0.4538408780288523</v>
      </c>
      <c r="N34" s="413">
        <v>1427.5410000000002</v>
      </c>
      <c r="O34" s="245">
        <v>1539.574</v>
      </c>
      <c r="P34" s="246"/>
      <c r="Q34" s="245"/>
      <c r="R34" s="246">
        <f>SUM(N34:Q34)</f>
        <v>2967.1150000000002</v>
      </c>
      <c r="S34" s="428">
        <f>R34/$R$9</f>
        <v>0.009084611873240807</v>
      </c>
      <c r="T34" s="247">
        <v>3852.1599999999994</v>
      </c>
      <c r="U34" s="245">
        <v>2669.094</v>
      </c>
      <c r="V34" s="246"/>
      <c r="W34" s="245"/>
      <c r="X34" s="246">
        <f>SUM(T34:W34)</f>
        <v>6521.253999999999</v>
      </c>
      <c r="Y34" s="244">
        <f>IF(ISERROR(R34/X34-1),"         /0",IF(R34/X34&gt;5,"  *  ",(R34/X34-1)))</f>
        <v>-0.5450085213672093</v>
      </c>
    </row>
    <row r="35" spans="1:25" ht="19.5" customHeight="1">
      <c r="A35" s="250" t="s">
        <v>169</v>
      </c>
      <c r="B35" s="247">
        <v>0</v>
      </c>
      <c r="C35" s="245">
        <v>301.044</v>
      </c>
      <c r="D35" s="246">
        <v>0</v>
      </c>
      <c r="E35" s="294">
        <v>0</v>
      </c>
      <c r="F35" s="246">
        <f>SUM(B35:E35)</f>
        <v>301.044</v>
      </c>
      <c r="G35" s="248">
        <f>F35/$F$9</f>
        <v>0.007257381830147845</v>
      </c>
      <c r="H35" s="247">
        <v>0</v>
      </c>
      <c r="I35" s="245">
        <v>268.507</v>
      </c>
      <c r="J35" s="246"/>
      <c r="K35" s="245"/>
      <c r="L35" s="246">
        <f>SUM(H35:K35)</f>
        <v>268.507</v>
      </c>
      <c r="M35" s="408">
        <f>IF(ISERROR(F35/L35-1),"         /0",(F35/L35-1))</f>
        <v>0.12117747395784839</v>
      </c>
      <c r="N35" s="413">
        <v>0</v>
      </c>
      <c r="O35" s="245">
        <v>2024.0099999999998</v>
      </c>
      <c r="P35" s="246"/>
      <c r="Q35" s="245"/>
      <c r="R35" s="246">
        <f>SUM(N35:Q35)</f>
        <v>2024.0099999999998</v>
      </c>
      <c r="S35" s="428">
        <f>R35/$R$9</f>
        <v>0.00619704503450595</v>
      </c>
      <c r="T35" s="247">
        <v>1195.508</v>
      </c>
      <c r="U35" s="245">
        <v>2142.594</v>
      </c>
      <c r="V35" s="246"/>
      <c r="W35" s="245"/>
      <c r="X35" s="246">
        <f>SUM(T35:W35)</f>
        <v>3338.102</v>
      </c>
      <c r="Y35" s="244">
        <f>IF(ISERROR(R35/X35-1),"         /0",IF(R35/X35&gt;5,"  *  ",(R35/X35-1)))</f>
        <v>-0.3936644236754899</v>
      </c>
    </row>
    <row r="36" spans="1:25" ht="19.5" customHeight="1">
      <c r="A36" s="250" t="s">
        <v>171</v>
      </c>
      <c r="B36" s="247">
        <v>0</v>
      </c>
      <c r="C36" s="245">
        <v>0</v>
      </c>
      <c r="D36" s="246">
        <v>0</v>
      </c>
      <c r="E36" s="294">
        <v>233.377</v>
      </c>
      <c r="F36" s="246">
        <f>SUM(B36:E36)</f>
        <v>233.377</v>
      </c>
      <c r="G36" s="248">
        <f>F36/$F$9</f>
        <v>0.005626107809404651</v>
      </c>
      <c r="H36" s="247"/>
      <c r="I36" s="245"/>
      <c r="J36" s="246"/>
      <c r="K36" s="245">
        <v>239.584</v>
      </c>
      <c r="L36" s="246">
        <f>SUM(H36:K36)</f>
        <v>239.584</v>
      </c>
      <c r="M36" s="408">
        <f>IF(ISERROR(F36/L36-1),"         /0",(F36/L36-1))</f>
        <v>-0.025907406170695868</v>
      </c>
      <c r="N36" s="413"/>
      <c r="O36" s="245"/>
      <c r="P36" s="246"/>
      <c r="Q36" s="245">
        <v>1676.9129999999996</v>
      </c>
      <c r="R36" s="246">
        <f>SUM(N36:Q36)</f>
        <v>1676.9129999999996</v>
      </c>
      <c r="S36" s="428">
        <f>R36/$R$9</f>
        <v>0.005134315235571205</v>
      </c>
      <c r="T36" s="247"/>
      <c r="U36" s="245">
        <v>21.593</v>
      </c>
      <c r="V36" s="246"/>
      <c r="W36" s="245">
        <v>694.3900000000002</v>
      </c>
      <c r="X36" s="246">
        <f>SUM(T36:W36)</f>
        <v>715.9830000000002</v>
      </c>
      <c r="Y36" s="244">
        <f>IF(ISERROR(R36/X36-1),"         /0",IF(R36/X36&gt;5,"  *  ",(R36/X36-1)))</f>
        <v>1.3421128713949901</v>
      </c>
    </row>
    <row r="37" spans="1:25" ht="19.5" customHeight="1">
      <c r="A37" s="250" t="s">
        <v>168</v>
      </c>
      <c r="B37" s="247">
        <v>0</v>
      </c>
      <c r="C37" s="245">
        <v>221.863</v>
      </c>
      <c r="D37" s="246">
        <v>0</v>
      </c>
      <c r="E37" s="294">
        <v>0</v>
      </c>
      <c r="F37" s="246">
        <f t="shared" si="0"/>
        <v>221.863</v>
      </c>
      <c r="G37" s="248">
        <f t="shared" si="1"/>
        <v>0.0053485354465861844</v>
      </c>
      <c r="H37" s="247"/>
      <c r="I37" s="245">
        <v>195.13000000000002</v>
      </c>
      <c r="J37" s="246"/>
      <c r="K37" s="245"/>
      <c r="L37" s="246">
        <f t="shared" si="2"/>
        <v>195.13000000000002</v>
      </c>
      <c r="M37" s="408">
        <f t="shared" si="3"/>
        <v>0.13700097370983433</v>
      </c>
      <c r="N37" s="413"/>
      <c r="O37" s="245">
        <v>2014.265</v>
      </c>
      <c r="P37" s="246"/>
      <c r="Q37" s="245"/>
      <c r="R37" s="246">
        <f t="shared" si="4"/>
        <v>2014.265</v>
      </c>
      <c r="S37" s="428">
        <f t="shared" si="5"/>
        <v>0.0061672081246778076</v>
      </c>
      <c r="T37" s="247"/>
      <c r="U37" s="245">
        <v>1905.7030000000002</v>
      </c>
      <c r="V37" s="246"/>
      <c r="W37" s="245"/>
      <c r="X37" s="246">
        <f t="shared" si="6"/>
        <v>1905.7030000000002</v>
      </c>
      <c r="Y37" s="244">
        <f t="shared" si="7"/>
        <v>0.05696690407686811</v>
      </c>
    </row>
    <row r="38" spans="1:25" ht="19.5" customHeight="1">
      <c r="A38" s="250" t="s">
        <v>159</v>
      </c>
      <c r="B38" s="247">
        <v>62.413</v>
      </c>
      <c r="C38" s="245">
        <v>108.277</v>
      </c>
      <c r="D38" s="246">
        <v>0</v>
      </c>
      <c r="E38" s="294">
        <v>0</v>
      </c>
      <c r="F38" s="246">
        <f t="shared" si="0"/>
        <v>170.69</v>
      </c>
      <c r="G38" s="248">
        <f t="shared" si="1"/>
        <v>0.004114888536519365</v>
      </c>
      <c r="H38" s="247">
        <v>68.271</v>
      </c>
      <c r="I38" s="245">
        <v>134.201</v>
      </c>
      <c r="J38" s="246"/>
      <c r="K38" s="245"/>
      <c r="L38" s="246">
        <f t="shared" si="2"/>
        <v>202.47199999999998</v>
      </c>
      <c r="M38" s="408">
        <f t="shared" si="3"/>
        <v>-0.15696985262159702</v>
      </c>
      <c r="N38" s="413">
        <v>809.8069999999999</v>
      </c>
      <c r="O38" s="245">
        <v>1593.101</v>
      </c>
      <c r="P38" s="246"/>
      <c r="Q38" s="245"/>
      <c r="R38" s="246">
        <f t="shared" si="4"/>
        <v>2402.908</v>
      </c>
      <c r="S38" s="428">
        <f t="shared" si="5"/>
        <v>0.007357142054522766</v>
      </c>
      <c r="T38" s="247">
        <v>691.4479999999999</v>
      </c>
      <c r="U38" s="245">
        <v>890.907</v>
      </c>
      <c r="V38" s="246"/>
      <c r="W38" s="245"/>
      <c r="X38" s="246">
        <f t="shared" si="6"/>
        <v>1582.355</v>
      </c>
      <c r="Y38" s="244">
        <f t="shared" si="7"/>
        <v>0.5185644182247346</v>
      </c>
    </row>
    <row r="39" spans="1:25" ht="19.5" customHeight="1">
      <c r="A39" s="250" t="s">
        <v>149</v>
      </c>
      <c r="B39" s="247">
        <v>63.834</v>
      </c>
      <c r="C39" s="245">
        <v>89.223</v>
      </c>
      <c r="D39" s="246">
        <v>0</v>
      </c>
      <c r="E39" s="294">
        <v>0</v>
      </c>
      <c r="F39" s="246">
        <f t="shared" si="0"/>
        <v>153.05700000000002</v>
      </c>
      <c r="G39" s="248">
        <f t="shared" si="1"/>
        <v>0.0036898031210618343</v>
      </c>
      <c r="H39" s="247">
        <v>146.144</v>
      </c>
      <c r="I39" s="245">
        <v>82.922</v>
      </c>
      <c r="J39" s="246"/>
      <c r="K39" s="245"/>
      <c r="L39" s="246">
        <f t="shared" si="2"/>
        <v>229.066</v>
      </c>
      <c r="M39" s="408">
        <f t="shared" si="3"/>
        <v>-0.3318213964534238</v>
      </c>
      <c r="N39" s="413">
        <v>403.45</v>
      </c>
      <c r="O39" s="245">
        <v>479.70399999999995</v>
      </c>
      <c r="P39" s="246"/>
      <c r="Q39" s="245"/>
      <c r="R39" s="246">
        <f t="shared" si="4"/>
        <v>883.154</v>
      </c>
      <c r="S39" s="428">
        <f t="shared" si="5"/>
        <v>0.002704010904295961</v>
      </c>
      <c r="T39" s="247">
        <v>1363.5130000000001</v>
      </c>
      <c r="U39" s="245">
        <v>522.418</v>
      </c>
      <c r="V39" s="246"/>
      <c r="W39" s="245"/>
      <c r="X39" s="246">
        <f t="shared" si="6"/>
        <v>1885.931</v>
      </c>
      <c r="Y39" s="244">
        <f t="shared" si="7"/>
        <v>-0.5317145749234728</v>
      </c>
    </row>
    <row r="40" spans="1:25" ht="19.5" customHeight="1">
      <c r="A40" s="250" t="s">
        <v>156</v>
      </c>
      <c r="B40" s="247">
        <v>89.622</v>
      </c>
      <c r="C40" s="245">
        <v>51.886</v>
      </c>
      <c r="D40" s="246">
        <v>0</v>
      </c>
      <c r="E40" s="294">
        <v>0</v>
      </c>
      <c r="F40" s="246">
        <f>SUM(B40:E40)</f>
        <v>141.508</v>
      </c>
      <c r="G40" s="248">
        <f>F40/$F$9</f>
        <v>0.0034113869999752903</v>
      </c>
      <c r="H40" s="247">
        <v>88.50099999999999</v>
      </c>
      <c r="I40" s="245">
        <v>60.942</v>
      </c>
      <c r="J40" s="246"/>
      <c r="K40" s="245"/>
      <c r="L40" s="246">
        <f>SUM(H40:K40)</f>
        <v>149.44299999999998</v>
      </c>
      <c r="M40" s="408">
        <f>IF(ISERROR(F40/L40-1),"         /0",(F40/L40-1))</f>
        <v>-0.05309716748191606</v>
      </c>
      <c r="N40" s="413">
        <v>583.806</v>
      </c>
      <c r="O40" s="245">
        <v>402.46299999999997</v>
      </c>
      <c r="P40" s="246">
        <v>0</v>
      </c>
      <c r="Q40" s="245">
        <v>0</v>
      </c>
      <c r="R40" s="246">
        <f>SUM(N40:Q40)</f>
        <v>986.269</v>
      </c>
      <c r="S40" s="428">
        <f>R40/$R$9</f>
        <v>0.0030197249070593275</v>
      </c>
      <c r="T40" s="247">
        <v>809.7429999999996</v>
      </c>
      <c r="U40" s="245">
        <v>663.1189999999999</v>
      </c>
      <c r="V40" s="246"/>
      <c r="W40" s="245"/>
      <c r="X40" s="246">
        <f>SUM(T40:W40)</f>
        <v>1472.8619999999996</v>
      </c>
      <c r="Y40" s="244">
        <f>IF(ISERROR(R40/X40-1),"         /0",IF(R40/X40&gt;5,"  *  ",(R40/X40-1)))</f>
        <v>-0.33037243136152594</v>
      </c>
    </row>
    <row r="41" spans="1:25" ht="19.5" customHeight="1">
      <c r="A41" s="250" t="s">
        <v>166</v>
      </c>
      <c r="B41" s="247">
        <v>0</v>
      </c>
      <c r="C41" s="245">
        <v>0</v>
      </c>
      <c r="D41" s="246">
        <v>44.943</v>
      </c>
      <c r="E41" s="294">
        <v>93.66799999999999</v>
      </c>
      <c r="F41" s="246">
        <f>SUM(B41:E41)</f>
        <v>138.611</v>
      </c>
      <c r="G41" s="248">
        <f>F41/$F$9</f>
        <v>0.003341547922757547</v>
      </c>
      <c r="H41" s="247"/>
      <c r="I41" s="245"/>
      <c r="J41" s="246"/>
      <c r="K41" s="245">
        <v>265.605</v>
      </c>
      <c r="L41" s="246">
        <f>SUM(H41:K41)</f>
        <v>265.605</v>
      </c>
      <c r="M41" s="408">
        <f>IF(ISERROR(F41/L41-1),"         /0",(F41/L41-1))</f>
        <v>-0.47813105927975763</v>
      </c>
      <c r="N41" s="413"/>
      <c r="O41" s="245"/>
      <c r="P41" s="246">
        <v>44.943</v>
      </c>
      <c r="Q41" s="245">
        <v>269.871</v>
      </c>
      <c r="R41" s="246">
        <f>SUM(N41:Q41)</f>
        <v>314.81399999999996</v>
      </c>
      <c r="S41" s="428">
        <f>R41/$R$9</f>
        <v>0.0009638868066328507</v>
      </c>
      <c r="T41" s="247"/>
      <c r="U41" s="245"/>
      <c r="V41" s="246"/>
      <c r="W41" s="245">
        <v>1076.997</v>
      </c>
      <c r="X41" s="246">
        <f>SUM(T41:W41)</f>
        <v>1076.997</v>
      </c>
      <c r="Y41" s="244">
        <f>IF(ISERROR(R41/X41-1),"         /0",IF(R41/X41&gt;5,"  *  ",(R41/X41-1)))</f>
        <v>-0.7076927790885212</v>
      </c>
    </row>
    <row r="42" spans="1:25" ht="19.5" customHeight="1">
      <c r="A42" s="250" t="s">
        <v>164</v>
      </c>
      <c r="B42" s="247">
        <v>90.133</v>
      </c>
      <c r="C42" s="245">
        <v>36.855</v>
      </c>
      <c r="D42" s="246">
        <v>0</v>
      </c>
      <c r="E42" s="294">
        <v>0</v>
      </c>
      <c r="F42" s="246">
        <f t="shared" si="0"/>
        <v>126.988</v>
      </c>
      <c r="G42" s="248">
        <f t="shared" si="1"/>
        <v>0.003061347855618496</v>
      </c>
      <c r="H42" s="247">
        <v>102.624</v>
      </c>
      <c r="I42" s="245">
        <v>56.912000000000006</v>
      </c>
      <c r="J42" s="246"/>
      <c r="K42" s="245"/>
      <c r="L42" s="246">
        <f t="shared" si="2"/>
        <v>159.536</v>
      </c>
      <c r="M42" s="408">
        <f t="shared" si="3"/>
        <v>-0.2040166482800121</v>
      </c>
      <c r="N42" s="413">
        <v>676.0740000000001</v>
      </c>
      <c r="O42" s="245">
        <v>358.521</v>
      </c>
      <c r="P42" s="246"/>
      <c r="Q42" s="245"/>
      <c r="R42" s="246">
        <f t="shared" si="4"/>
        <v>1034.595</v>
      </c>
      <c r="S42" s="428">
        <f t="shared" si="5"/>
        <v>0.0031676878115595693</v>
      </c>
      <c r="T42" s="247">
        <v>535.152</v>
      </c>
      <c r="U42" s="245">
        <v>445.7020000000001</v>
      </c>
      <c r="V42" s="246"/>
      <c r="W42" s="245"/>
      <c r="X42" s="246">
        <f t="shared" si="6"/>
        <v>980.8540000000002</v>
      </c>
      <c r="Y42" s="244">
        <f t="shared" si="7"/>
        <v>0.054790009522314165</v>
      </c>
    </row>
    <row r="43" spans="1:25" ht="19.5" customHeight="1">
      <c r="A43" s="250" t="s">
        <v>170</v>
      </c>
      <c r="B43" s="247">
        <v>0</v>
      </c>
      <c r="C43" s="245">
        <v>0</v>
      </c>
      <c r="D43" s="246">
        <v>0</v>
      </c>
      <c r="E43" s="294">
        <v>87.156</v>
      </c>
      <c r="F43" s="246">
        <f>SUM(B43:E43)</f>
        <v>87.156</v>
      </c>
      <c r="G43" s="248">
        <f>F43/$F$9</f>
        <v>0.0021011027317879303</v>
      </c>
      <c r="H43" s="247"/>
      <c r="I43" s="245"/>
      <c r="J43" s="246"/>
      <c r="K43" s="245">
        <v>39.839</v>
      </c>
      <c r="L43" s="246">
        <f>SUM(H43:K43)</f>
        <v>39.839</v>
      </c>
      <c r="M43" s="408">
        <f>IF(ISERROR(F43/L43-1),"         /0",(F43/L43-1))</f>
        <v>1.1877055146966544</v>
      </c>
      <c r="N43" s="413"/>
      <c r="O43" s="245"/>
      <c r="P43" s="246"/>
      <c r="Q43" s="245">
        <v>370.52199999999993</v>
      </c>
      <c r="R43" s="246">
        <f>SUM(N43:Q43)</f>
        <v>370.52199999999993</v>
      </c>
      <c r="S43" s="428">
        <f>R43/$R$9</f>
        <v>0.0011344516678648887</v>
      </c>
      <c r="T43" s="247"/>
      <c r="U43" s="245"/>
      <c r="V43" s="246"/>
      <c r="W43" s="245">
        <v>207.071</v>
      </c>
      <c r="X43" s="246">
        <f>SUM(T43:W43)</f>
        <v>207.071</v>
      </c>
      <c r="Y43" s="244">
        <f>IF(ISERROR(R43/X43-1),"         /0",IF(R43/X43&gt;5,"  *  ",(R43/X43-1)))</f>
        <v>0.7893476150692271</v>
      </c>
    </row>
    <row r="44" spans="1:25" ht="19.5" customHeight="1" thickBot="1">
      <c r="A44" s="250" t="s">
        <v>148</v>
      </c>
      <c r="B44" s="247">
        <v>60.15299999999999</v>
      </c>
      <c r="C44" s="245">
        <v>25.396</v>
      </c>
      <c r="D44" s="246">
        <v>0.1</v>
      </c>
      <c r="E44" s="294">
        <v>0.1</v>
      </c>
      <c r="F44" s="246">
        <f>SUM(B44:E44)</f>
        <v>85.74899999999998</v>
      </c>
      <c r="G44" s="248">
        <f>F44/$F$9</f>
        <v>0.002067183649411207</v>
      </c>
      <c r="H44" s="247">
        <v>107.363</v>
      </c>
      <c r="I44" s="245">
        <v>217.62500000000003</v>
      </c>
      <c r="J44" s="246">
        <v>0.375</v>
      </c>
      <c r="K44" s="245">
        <v>0.375</v>
      </c>
      <c r="L44" s="246">
        <f>SUM(H44:K44)</f>
        <v>325.73800000000006</v>
      </c>
      <c r="M44" s="408">
        <f>IF(ISERROR(F44/L44-1),"         /0",(F44/L44-1))</f>
        <v>-0.7367546924215168</v>
      </c>
      <c r="N44" s="413">
        <v>636.8140000000002</v>
      </c>
      <c r="O44" s="245">
        <v>880.35</v>
      </c>
      <c r="P44" s="246">
        <v>77.851</v>
      </c>
      <c r="Q44" s="245">
        <v>112.32300000000001</v>
      </c>
      <c r="R44" s="246">
        <f>SUM(N44:Q44)</f>
        <v>1707.3380000000004</v>
      </c>
      <c r="S44" s="428">
        <f>R44/$R$9</f>
        <v>0.005227469466614949</v>
      </c>
      <c r="T44" s="247">
        <v>851.6519999999999</v>
      </c>
      <c r="U44" s="245">
        <v>1043.022</v>
      </c>
      <c r="V44" s="246">
        <v>1.5859999999999999</v>
      </c>
      <c r="W44" s="245">
        <v>93.26800000000001</v>
      </c>
      <c r="X44" s="246">
        <f>SUM(T44:W44)</f>
        <v>1989.528</v>
      </c>
      <c r="Y44" s="244">
        <f>IF(ISERROR(R44/X44-1),"         /0",IF(R44/X44&gt;5,"  *  ",(R44/X44-1)))</f>
        <v>-0.14183766199822245</v>
      </c>
    </row>
    <row r="45" spans="1:25" s="236" customFormat="1" ht="19.5" customHeight="1">
      <c r="A45" s="243" t="s">
        <v>59</v>
      </c>
      <c r="B45" s="240">
        <f>SUM(B46:B54)</f>
        <v>2430.2329999999997</v>
      </c>
      <c r="C45" s="239">
        <f>SUM(C46:C54)</f>
        <v>1677.898</v>
      </c>
      <c r="D45" s="238">
        <f>SUM(D46:D54)</f>
        <v>0</v>
      </c>
      <c r="E45" s="239">
        <f>SUM(E46:E54)</f>
        <v>22.704</v>
      </c>
      <c r="F45" s="238">
        <f aca="true" t="shared" si="16" ref="F45:F65">SUM(B45:E45)</f>
        <v>4130.834999999999</v>
      </c>
      <c r="G45" s="241">
        <f aca="true" t="shared" si="17" ref="G45:G65">F45/$F$9</f>
        <v>0.09958360529470366</v>
      </c>
      <c r="H45" s="240">
        <f>SUM(H46:H54)</f>
        <v>2589.489</v>
      </c>
      <c r="I45" s="239">
        <f>SUM(I46:I54)</f>
        <v>1383.6080000000002</v>
      </c>
      <c r="J45" s="238">
        <f>SUM(J46:J54)</f>
        <v>247.831</v>
      </c>
      <c r="K45" s="239">
        <f>SUM(K46:K54)</f>
        <v>26.139</v>
      </c>
      <c r="L45" s="238">
        <f aca="true" t="shared" si="18" ref="L45:L69">SUM(H45:K45)</f>
        <v>4247.067</v>
      </c>
      <c r="M45" s="406">
        <f t="shared" si="3"/>
        <v>-0.027367592741061264</v>
      </c>
      <c r="N45" s="411">
        <f>SUM(N46:N54)</f>
        <v>19270.047999999995</v>
      </c>
      <c r="O45" s="239">
        <f>SUM(O46:O54)</f>
        <v>9516.545000000002</v>
      </c>
      <c r="P45" s="238">
        <f>SUM(P46:P54)</f>
        <v>285.784</v>
      </c>
      <c r="Q45" s="239">
        <f>SUM(Q46:Q54)</f>
        <v>180.155</v>
      </c>
      <c r="R45" s="238">
        <f aca="true" t="shared" si="19" ref="R45:R65">SUM(N45:Q45)</f>
        <v>29252.531999999996</v>
      </c>
      <c r="S45" s="426">
        <f aca="true" t="shared" si="20" ref="S45:S65">R45/$R$9</f>
        <v>0.08956440836622664</v>
      </c>
      <c r="T45" s="240">
        <f>SUM(T46:T54)</f>
        <v>17443.614</v>
      </c>
      <c r="U45" s="239">
        <f>SUM(U46:U54)</f>
        <v>8554.234999999999</v>
      </c>
      <c r="V45" s="238">
        <f>SUM(V46:V54)</f>
        <v>1852.346</v>
      </c>
      <c r="W45" s="239">
        <f>SUM(W46:W54)</f>
        <v>151.69400000000002</v>
      </c>
      <c r="X45" s="238">
        <f aca="true" t="shared" si="21" ref="X45:X65">SUM(T45:W45)</f>
        <v>28001.889000000003</v>
      </c>
      <c r="Y45" s="237">
        <f aca="true" t="shared" si="22" ref="Y45:Y65">IF(ISERROR(R45/X45-1),"         /0",IF(R45/X45&gt;5,"  *  ",(R45/X45-1)))</f>
        <v>0.04466280828411229</v>
      </c>
    </row>
    <row r="46" spans="1:25" ht="19.5" customHeight="1">
      <c r="A46" s="250" t="s">
        <v>169</v>
      </c>
      <c r="B46" s="247">
        <v>1063.271</v>
      </c>
      <c r="C46" s="245">
        <v>80.285</v>
      </c>
      <c r="D46" s="246">
        <v>0</v>
      </c>
      <c r="E46" s="245">
        <v>0</v>
      </c>
      <c r="F46" s="246">
        <f t="shared" si="16"/>
        <v>1143.556</v>
      </c>
      <c r="G46" s="248">
        <f t="shared" si="17"/>
        <v>0.027568138000280854</v>
      </c>
      <c r="H46" s="247">
        <v>1298.4470000000001</v>
      </c>
      <c r="I46" s="245"/>
      <c r="J46" s="246"/>
      <c r="K46" s="245"/>
      <c r="L46" s="246">
        <f t="shared" si="18"/>
        <v>1298.4470000000001</v>
      </c>
      <c r="M46" s="408">
        <f t="shared" si="3"/>
        <v>-0.1192894280629091</v>
      </c>
      <c r="N46" s="413">
        <v>8675.468999999997</v>
      </c>
      <c r="O46" s="245">
        <v>128.625</v>
      </c>
      <c r="P46" s="246"/>
      <c r="Q46" s="245"/>
      <c r="R46" s="246">
        <f t="shared" si="19"/>
        <v>8804.093999999997</v>
      </c>
      <c r="S46" s="428">
        <f t="shared" si="20"/>
        <v>0.026956075812878205</v>
      </c>
      <c r="T46" s="247">
        <v>7626.994000000001</v>
      </c>
      <c r="U46" s="245">
        <v>370.913</v>
      </c>
      <c r="V46" s="246"/>
      <c r="W46" s="245"/>
      <c r="X46" s="229">
        <f t="shared" si="21"/>
        <v>7997.907000000001</v>
      </c>
      <c r="Y46" s="244">
        <f t="shared" si="22"/>
        <v>0.1007997467337387</v>
      </c>
    </row>
    <row r="47" spans="1:25" ht="19.5" customHeight="1">
      <c r="A47" s="250" t="s">
        <v>167</v>
      </c>
      <c r="B47" s="247">
        <v>699.991</v>
      </c>
      <c r="C47" s="245">
        <v>166.597</v>
      </c>
      <c r="D47" s="246">
        <v>0</v>
      </c>
      <c r="E47" s="245">
        <v>0</v>
      </c>
      <c r="F47" s="246">
        <f t="shared" si="16"/>
        <v>866.588</v>
      </c>
      <c r="G47" s="248">
        <f t="shared" si="17"/>
        <v>0.020891165429054094</v>
      </c>
      <c r="H47" s="247">
        <v>548.251</v>
      </c>
      <c r="I47" s="245"/>
      <c r="J47" s="246"/>
      <c r="K47" s="245"/>
      <c r="L47" s="246">
        <f t="shared" si="18"/>
        <v>548.251</v>
      </c>
      <c r="M47" s="408">
        <f t="shared" si="3"/>
        <v>0.5806409837829754</v>
      </c>
      <c r="N47" s="413">
        <v>5464.359</v>
      </c>
      <c r="O47" s="245">
        <v>235.505</v>
      </c>
      <c r="P47" s="246"/>
      <c r="Q47" s="245"/>
      <c r="R47" s="246">
        <f t="shared" si="19"/>
        <v>5699.8640000000005</v>
      </c>
      <c r="S47" s="428">
        <f t="shared" si="20"/>
        <v>0.017451649892322285</v>
      </c>
      <c r="T47" s="247">
        <v>3870.603</v>
      </c>
      <c r="U47" s="245"/>
      <c r="V47" s="246"/>
      <c r="W47" s="245"/>
      <c r="X47" s="229">
        <f t="shared" si="21"/>
        <v>3870.603</v>
      </c>
      <c r="Y47" s="244">
        <f t="shared" si="22"/>
        <v>0.4726036227430197</v>
      </c>
    </row>
    <row r="48" spans="1:25" ht="19.5" customHeight="1">
      <c r="A48" s="250" t="s">
        <v>155</v>
      </c>
      <c r="B48" s="247">
        <v>192.023</v>
      </c>
      <c r="C48" s="245">
        <v>449.95099999999996</v>
      </c>
      <c r="D48" s="246">
        <v>0</v>
      </c>
      <c r="E48" s="245">
        <v>0</v>
      </c>
      <c r="F48" s="246">
        <f t="shared" si="16"/>
        <v>641.9739999999999</v>
      </c>
      <c r="G48" s="248">
        <f t="shared" si="17"/>
        <v>0.015476310582597004</v>
      </c>
      <c r="H48" s="247">
        <v>178.904</v>
      </c>
      <c r="I48" s="245">
        <v>502.20300000000003</v>
      </c>
      <c r="J48" s="246"/>
      <c r="K48" s="245"/>
      <c r="L48" s="246">
        <f t="shared" si="18"/>
        <v>681.107</v>
      </c>
      <c r="M48" s="408">
        <f t="shared" si="3"/>
        <v>-0.057454996057888175</v>
      </c>
      <c r="N48" s="413">
        <v>1376.3859999999997</v>
      </c>
      <c r="O48" s="245">
        <v>3043.44</v>
      </c>
      <c r="P48" s="246"/>
      <c r="Q48" s="245"/>
      <c r="R48" s="246">
        <f t="shared" si="19"/>
        <v>4419.826</v>
      </c>
      <c r="S48" s="428">
        <f t="shared" si="20"/>
        <v>0.013532473044441627</v>
      </c>
      <c r="T48" s="247">
        <v>1282.837</v>
      </c>
      <c r="U48" s="245">
        <v>3581.689</v>
      </c>
      <c r="V48" s="246"/>
      <c r="W48" s="245"/>
      <c r="X48" s="229">
        <f t="shared" si="21"/>
        <v>4864.526</v>
      </c>
      <c r="Y48" s="244">
        <f t="shared" si="22"/>
        <v>-0.0914169232521318</v>
      </c>
    </row>
    <row r="49" spans="1:25" ht="19.5" customHeight="1">
      <c r="A49" s="250" t="s">
        <v>146</v>
      </c>
      <c r="B49" s="247">
        <v>105.88300000000001</v>
      </c>
      <c r="C49" s="245">
        <v>399.305</v>
      </c>
      <c r="D49" s="246">
        <v>0</v>
      </c>
      <c r="E49" s="245">
        <v>0</v>
      </c>
      <c r="F49" s="246">
        <f t="shared" si="16"/>
        <v>505.188</v>
      </c>
      <c r="G49" s="248">
        <f t="shared" si="17"/>
        <v>0.012178758626674936</v>
      </c>
      <c r="H49" s="247">
        <v>214.085</v>
      </c>
      <c r="I49" s="245">
        <v>350.69899999999996</v>
      </c>
      <c r="J49" s="246">
        <v>0</v>
      </c>
      <c r="K49" s="245"/>
      <c r="L49" s="246">
        <f t="shared" si="18"/>
        <v>564.784</v>
      </c>
      <c r="M49" s="408">
        <f t="shared" si="3"/>
        <v>-0.1055199864018811</v>
      </c>
      <c r="N49" s="413">
        <v>659.913</v>
      </c>
      <c r="O49" s="245">
        <v>2391.4230000000002</v>
      </c>
      <c r="P49" s="246">
        <v>0</v>
      </c>
      <c r="Q49" s="245">
        <v>0</v>
      </c>
      <c r="R49" s="246">
        <f t="shared" si="19"/>
        <v>3051.3360000000002</v>
      </c>
      <c r="S49" s="428">
        <f t="shared" si="20"/>
        <v>0.009342476868893558</v>
      </c>
      <c r="T49" s="247">
        <v>1910.474</v>
      </c>
      <c r="U49" s="245">
        <v>1006.0529999999999</v>
      </c>
      <c r="V49" s="246">
        <v>0</v>
      </c>
      <c r="W49" s="245"/>
      <c r="X49" s="229">
        <f t="shared" si="21"/>
        <v>2916.527</v>
      </c>
      <c r="Y49" s="244">
        <f t="shared" si="22"/>
        <v>0.046222441966078165</v>
      </c>
    </row>
    <row r="50" spans="1:25" ht="19.5" customHeight="1">
      <c r="A50" s="250" t="s">
        <v>174</v>
      </c>
      <c r="B50" s="247">
        <v>247.178</v>
      </c>
      <c r="C50" s="245">
        <v>141.585</v>
      </c>
      <c r="D50" s="246">
        <v>0</v>
      </c>
      <c r="E50" s="245">
        <v>0</v>
      </c>
      <c r="F50" s="246">
        <f>SUM(B50:E50)</f>
        <v>388.76300000000003</v>
      </c>
      <c r="G50" s="248">
        <f>F50/$F$9</f>
        <v>0.009372057016362283</v>
      </c>
      <c r="H50" s="247">
        <v>243.668</v>
      </c>
      <c r="I50" s="245">
        <v>107.599</v>
      </c>
      <c r="J50" s="246"/>
      <c r="K50" s="245"/>
      <c r="L50" s="246">
        <f>SUM(H50:K50)</f>
        <v>351.267</v>
      </c>
      <c r="M50" s="408">
        <f>IF(ISERROR(F50/L50-1),"         /0",(F50/L50-1))</f>
        <v>0.10674501162933048</v>
      </c>
      <c r="N50" s="413">
        <v>2141.8129999999996</v>
      </c>
      <c r="O50" s="245">
        <v>1047.1200000000001</v>
      </c>
      <c r="P50" s="246">
        <v>152.362</v>
      </c>
      <c r="Q50" s="245">
        <v>12.477</v>
      </c>
      <c r="R50" s="246">
        <f>SUM(N50:Q50)</f>
        <v>3353.772</v>
      </c>
      <c r="S50" s="428">
        <f>R50/$R$9</f>
        <v>0.010268465135777536</v>
      </c>
      <c r="T50" s="247">
        <v>1772.257</v>
      </c>
      <c r="U50" s="245">
        <v>571.1790000000001</v>
      </c>
      <c r="V50" s="246"/>
      <c r="W50" s="245"/>
      <c r="X50" s="229">
        <f>SUM(T50:W50)</f>
        <v>2343.436</v>
      </c>
      <c r="Y50" s="244">
        <f>IF(ISERROR(R50/X50-1),"         /0",IF(R50/X50&gt;5,"  *  ",(R50/X50-1)))</f>
        <v>0.4311344538532307</v>
      </c>
    </row>
    <row r="51" spans="1:25" ht="19.5" customHeight="1">
      <c r="A51" s="250" t="s">
        <v>158</v>
      </c>
      <c r="B51" s="247">
        <v>19.635</v>
      </c>
      <c r="C51" s="245">
        <v>241.96099999999998</v>
      </c>
      <c r="D51" s="246">
        <v>0</v>
      </c>
      <c r="E51" s="245">
        <v>0</v>
      </c>
      <c r="F51" s="246">
        <f>SUM(B51:E51)</f>
        <v>261.596</v>
      </c>
      <c r="G51" s="248">
        <f>F51/$F$9</f>
        <v>0.006306393939887045</v>
      </c>
      <c r="H51" s="247">
        <v>5.661</v>
      </c>
      <c r="I51" s="245">
        <v>247.627</v>
      </c>
      <c r="J51" s="246"/>
      <c r="K51" s="245"/>
      <c r="L51" s="246">
        <f>SUM(H51:K51)</f>
        <v>253.288</v>
      </c>
      <c r="M51" s="408">
        <f>IF(ISERROR(F51/L51-1),"         /0",(F51/L51-1))</f>
        <v>0.03280060642430738</v>
      </c>
      <c r="N51" s="413">
        <v>75.64099999999999</v>
      </c>
      <c r="O51" s="245">
        <v>1462.892</v>
      </c>
      <c r="P51" s="246"/>
      <c r="Q51" s="245"/>
      <c r="R51" s="246">
        <f>SUM(N51:Q51)</f>
        <v>1538.5330000000001</v>
      </c>
      <c r="S51" s="428">
        <f>R51/$R$9</f>
        <v>0.004710628054245555</v>
      </c>
      <c r="T51" s="247">
        <v>101.498</v>
      </c>
      <c r="U51" s="245">
        <v>1761.5369999999998</v>
      </c>
      <c r="V51" s="246"/>
      <c r="W51" s="245"/>
      <c r="X51" s="229">
        <f>SUM(T51:W51)</f>
        <v>1863.0349999999999</v>
      </c>
      <c r="Y51" s="244">
        <f>IF(ISERROR(R51/X51-1),"         /0",IF(R51/X51&gt;5,"  *  ",(R51/X51-1)))</f>
        <v>-0.17417922905366767</v>
      </c>
    </row>
    <row r="52" spans="1:25" ht="19.5" customHeight="1">
      <c r="A52" s="250" t="s">
        <v>162</v>
      </c>
      <c r="B52" s="247">
        <v>18.553</v>
      </c>
      <c r="C52" s="245">
        <v>198.214</v>
      </c>
      <c r="D52" s="246">
        <v>0</v>
      </c>
      <c r="E52" s="245">
        <v>0</v>
      </c>
      <c r="F52" s="246">
        <f t="shared" si="16"/>
        <v>216.767</v>
      </c>
      <c r="G52" s="248">
        <f t="shared" si="17"/>
        <v>0.005225684242754075</v>
      </c>
      <c r="H52" s="247">
        <v>38.989</v>
      </c>
      <c r="I52" s="245">
        <v>175.48</v>
      </c>
      <c r="J52" s="246"/>
      <c r="K52" s="245"/>
      <c r="L52" s="246">
        <f t="shared" si="18"/>
        <v>214.469</v>
      </c>
      <c r="M52" s="408">
        <f t="shared" si="3"/>
        <v>0.010714835244254317</v>
      </c>
      <c r="N52" s="413">
        <v>253.99200000000002</v>
      </c>
      <c r="O52" s="245">
        <v>1207.54</v>
      </c>
      <c r="P52" s="246"/>
      <c r="Q52" s="245"/>
      <c r="R52" s="246">
        <f t="shared" si="19"/>
        <v>1461.532</v>
      </c>
      <c r="S52" s="428">
        <f t="shared" si="20"/>
        <v>0.0044748690092299695</v>
      </c>
      <c r="T52" s="247">
        <v>414.851</v>
      </c>
      <c r="U52" s="245">
        <v>1262.864</v>
      </c>
      <c r="V52" s="246"/>
      <c r="W52" s="245"/>
      <c r="X52" s="229">
        <f t="shared" si="21"/>
        <v>1677.7150000000001</v>
      </c>
      <c r="Y52" s="244">
        <f t="shared" si="22"/>
        <v>-0.12885561612073582</v>
      </c>
    </row>
    <row r="53" spans="1:25" ht="19.5" customHeight="1">
      <c r="A53" s="250" t="s">
        <v>153</v>
      </c>
      <c r="B53" s="247">
        <v>69.16600000000001</v>
      </c>
      <c r="C53" s="245">
        <v>0</v>
      </c>
      <c r="D53" s="246">
        <v>0</v>
      </c>
      <c r="E53" s="245">
        <v>0</v>
      </c>
      <c r="F53" s="246">
        <f>SUM(B53:E53)</f>
        <v>69.16600000000001</v>
      </c>
      <c r="G53" s="248">
        <f>F53/$F$9</f>
        <v>0.001667410981996007</v>
      </c>
      <c r="H53" s="247">
        <v>48.218999999999994</v>
      </c>
      <c r="I53" s="245"/>
      <c r="J53" s="246"/>
      <c r="K53" s="245"/>
      <c r="L53" s="246">
        <f>SUM(H53:K53)</f>
        <v>48.218999999999994</v>
      </c>
      <c r="M53" s="408">
        <f>IF(ISERROR(F53/L53-1),"         /0",(F53/L53-1))</f>
        <v>0.4344138202783139</v>
      </c>
      <c r="N53" s="413">
        <v>445.78199999999975</v>
      </c>
      <c r="O53" s="245"/>
      <c r="P53" s="246"/>
      <c r="Q53" s="245"/>
      <c r="R53" s="246">
        <f>SUM(N53:Q53)</f>
        <v>445.78199999999975</v>
      </c>
      <c r="S53" s="428">
        <f>R53/$R$9</f>
        <v>0.0013648801782462192</v>
      </c>
      <c r="T53" s="247">
        <v>349.5439999999999</v>
      </c>
      <c r="U53" s="245"/>
      <c r="V53" s="246"/>
      <c r="W53" s="245"/>
      <c r="X53" s="229">
        <f>SUM(T53:W53)</f>
        <v>349.5439999999999</v>
      </c>
      <c r="Y53" s="244">
        <f>IF(ISERROR(R53/X53-1),"         /0",IF(R53/X53&gt;5,"  *  ",(R53/X53-1)))</f>
        <v>0.2753244226764009</v>
      </c>
    </row>
    <row r="54" spans="1:25" ht="19.5" customHeight="1" thickBot="1">
      <c r="A54" s="250" t="s">
        <v>148</v>
      </c>
      <c r="B54" s="247">
        <v>14.532999999999998</v>
      </c>
      <c r="C54" s="245">
        <v>0</v>
      </c>
      <c r="D54" s="246">
        <v>0</v>
      </c>
      <c r="E54" s="245">
        <v>22.704</v>
      </c>
      <c r="F54" s="246">
        <f t="shared" si="16"/>
        <v>37.236999999999995</v>
      </c>
      <c r="G54" s="248">
        <f t="shared" si="17"/>
        <v>0.0008976864750973787</v>
      </c>
      <c r="H54" s="247">
        <v>13.265</v>
      </c>
      <c r="I54" s="245">
        <v>0</v>
      </c>
      <c r="J54" s="246">
        <v>247.831</v>
      </c>
      <c r="K54" s="245">
        <v>26.139</v>
      </c>
      <c r="L54" s="246">
        <f t="shared" si="18"/>
        <v>287.235</v>
      </c>
      <c r="M54" s="408">
        <f t="shared" si="3"/>
        <v>-0.87036050620572</v>
      </c>
      <c r="N54" s="413">
        <v>176.69299999999998</v>
      </c>
      <c r="O54" s="245">
        <v>0</v>
      </c>
      <c r="P54" s="246">
        <v>133.42200000000003</v>
      </c>
      <c r="Q54" s="245">
        <v>167.678</v>
      </c>
      <c r="R54" s="246">
        <f t="shared" si="19"/>
        <v>477.793</v>
      </c>
      <c r="S54" s="428">
        <f t="shared" si="20"/>
        <v>0.0014628903701916995</v>
      </c>
      <c r="T54" s="247">
        <v>114.55600000000001</v>
      </c>
      <c r="U54" s="245">
        <v>0</v>
      </c>
      <c r="V54" s="246">
        <v>1852.346</v>
      </c>
      <c r="W54" s="245">
        <v>151.69400000000002</v>
      </c>
      <c r="X54" s="229">
        <f t="shared" si="21"/>
        <v>2118.596</v>
      </c>
      <c r="Y54" s="244">
        <f t="shared" si="22"/>
        <v>-0.7744765873248132</v>
      </c>
    </row>
    <row r="55" spans="1:25" s="236" customFormat="1" ht="19.5" customHeight="1">
      <c r="A55" s="243" t="s">
        <v>58</v>
      </c>
      <c r="B55" s="240">
        <f>SUM(B56:B63)</f>
        <v>1894.2279999999998</v>
      </c>
      <c r="C55" s="239">
        <f>SUM(C56:C63)</f>
        <v>1302.617</v>
      </c>
      <c r="D55" s="238">
        <f>SUM(D56:D63)</f>
        <v>0.597</v>
      </c>
      <c r="E55" s="239">
        <f>SUM(E56:E63)</f>
        <v>0.379</v>
      </c>
      <c r="F55" s="238">
        <f t="shared" si="16"/>
        <v>3197.821</v>
      </c>
      <c r="G55" s="241">
        <f t="shared" si="17"/>
        <v>0.0770910831023545</v>
      </c>
      <c r="H55" s="240">
        <f>SUM(H56:H63)</f>
        <v>2482.016</v>
      </c>
      <c r="I55" s="239">
        <f>SUM(I56:I63)</f>
        <v>2111.8109999999997</v>
      </c>
      <c r="J55" s="238">
        <f>SUM(J56:J63)</f>
        <v>1.6950000000000003</v>
      </c>
      <c r="K55" s="239">
        <f>SUM(K56:K63)</f>
        <v>303.924</v>
      </c>
      <c r="L55" s="238">
        <f t="shared" si="18"/>
        <v>4899.445999999999</v>
      </c>
      <c r="M55" s="406">
        <f aca="true" t="shared" si="23" ref="M55:M69">IF(ISERROR(F55/L55-1),"         /0",(F55/L55-1))</f>
        <v>-0.34730967542044533</v>
      </c>
      <c r="N55" s="411">
        <f>SUM(N56:N63)</f>
        <v>16944.760000000002</v>
      </c>
      <c r="O55" s="239">
        <f>SUM(O56:O63)</f>
        <v>11793.591000000002</v>
      </c>
      <c r="P55" s="238">
        <f>SUM(P56:P63)</f>
        <v>8.683</v>
      </c>
      <c r="Q55" s="239">
        <f>SUM(Q56:Q63)</f>
        <v>554.032</v>
      </c>
      <c r="R55" s="238">
        <f t="shared" si="19"/>
        <v>29301.066000000003</v>
      </c>
      <c r="S55" s="426">
        <f t="shared" si="20"/>
        <v>0.08971300811805828</v>
      </c>
      <c r="T55" s="240">
        <f>SUM(T56:T63)</f>
        <v>18325.522999999997</v>
      </c>
      <c r="U55" s="239">
        <f>SUM(U56:U63)</f>
        <v>14860.095000000001</v>
      </c>
      <c r="V55" s="238">
        <f>SUM(V56:V63)</f>
        <v>616.5330000000001</v>
      </c>
      <c r="W55" s="239">
        <f>SUM(W56:W63)</f>
        <v>358.71100000000007</v>
      </c>
      <c r="X55" s="238">
        <f t="shared" si="21"/>
        <v>34160.86200000001</v>
      </c>
      <c r="Y55" s="237">
        <f t="shared" si="22"/>
        <v>-0.1422621009973345</v>
      </c>
    </row>
    <row r="56" spans="1:25" s="220" customFormat="1" ht="19.5" customHeight="1">
      <c r="A56" s="235" t="s">
        <v>151</v>
      </c>
      <c r="B56" s="233">
        <v>438.988</v>
      </c>
      <c r="C56" s="230">
        <v>460.962</v>
      </c>
      <c r="D56" s="229">
        <v>0</v>
      </c>
      <c r="E56" s="230">
        <v>0</v>
      </c>
      <c r="F56" s="229">
        <f t="shared" si="16"/>
        <v>899.95</v>
      </c>
      <c r="G56" s="232">
        <f t="shared" si="17"/>
        <v>0.021695435810185733</v>
      </c>
      <c r="H56" s="233">
        <v>327.595</v>
      </c>
      <c r="I56" s="230">
        <v>399.45799999999997</v>
      </c>
      <c r="J56" s="229"/>
      <c r="K56" s="230"/>
      <c r="L56" s="229">
        <f t="shared" si="18"/>
        <v>727.053</v>
      </c>
      <c r="M56" s="407">
        <f t="shared" si="23"/>
        <v>0.2378052219026674</v>
      </c>
      <c r="N56" s="412">
        <v>3230.361</v>
      </c>
      <c r="O56" s="230">
        <v>2912.365</v>
      </c>
      <c r="P56" s="229"/>
      <c r="Q56" s="230"/>
      <c r="R56" s="229">
        <f t="shared" si="19"/>
        <v>6142.726</v>
      </c>
      <c r="S56" s="427">
        <f t="shared" si="20"/>
        <v>0.01880758971380112</v>
      </c>
      <c r="T56" s="233">
        <v>2552.398</v>
      </c>
      <c r="U56" s="230">
        <v>2855.6600000000003</v>
      </c>
      <c r="V56" s="229"/>
      <c r="W56" s="230"/>
      <c r="X56" s="229">
        <f t="shared" si="21"/>
        <v>5408.058000000001</v>
      </c>
      <c r="Y56" s="228">
        <f t="shared" si="22"/>
        <v>0.13584691584298803</v>
      </c>
    </row>
    <row r="57" spans="1:25" s="220" customFormat="1" ht="19.5" customHeight="1">
      <c r="A57" s="235" t="s">
        <v>150</v>
      </c>
      <c r="B57" s="233">
        <v>345.654</v>
      </c>
      <c r="C57" s="230">
        <v>427.54</v>
      </c>
      <c r="D57" s="229">
        <v>0</v>
      </c>
      <c r="E57" s="230">
        <v>0</v>
      </c>
      <c r="F57" s="229">
        <f t="shared" si="16"/>
        <v>773.194</v>
      </c>
      <c r="G57" s="232">
        <f t="shared" si="17"/>
        <v>0.018639680866515636</v>
      </c>
      <c r="H57" s="233">
        <v>662.005</v>
      </c>
      <c r="I57" s="230">
        <v>722.1659999999999</v>
      </c>
      <c r="J57" s="229"/>
      <c r="K57" s="230"/>
      <c r="L57" s="229">
        <f t="shared" si="18"/>
        <v>1384.1709999999998</v>
      </c>
      <c r="M57" s="407">
        <f t="shared" si="23"/>
        <v>-0.44140283245350465</v>
      </c>
      <c r="N57" s="412">
        <v>3049.146</v>
      </c>
      <c r="O57" s="230">
        <v>3184.2050000000004</v>
      </c>
      <c r="P57" s="229"/>
      <c r="Q57" s="230"/>
      <c r="R57" s="229">
        <f t="shared" si="19"/>
        <v>6233.351000000001</v>
      </c>
      <c r="S57" s="427">
        <f t="shared" si="20"/>
        <v>0.019085062259021797</v>
      </c>
      <c r="T57" s="233">
        <v>5708.092</v>
      </c>
      <c r="U57" s="230">
        <v>5450.996999999999</v>
      </c>
      <c r="V57" s="229"/>
      <c r="W57" s="230"/>
      <c r="X57" s="229">
        <f t="shared" si="21"/>
        <v>11159.089</v>
      </c>
      <c r="Y57" s="228">
        <f t="shared" si="22"/>
        <v>-0.44141040545514054</v>
      </c>
    </row>
    <row r="58" spans="1:25" s="220" customFormat="1" ht="19.5" customHeight="1">
      <c r="A58" s="235" t="s">
        <v>173</v>
      </c>
      <c r="B58" s="233">
        <v>510.903</v>
      </c>
      <c r="C58" s="230">
        <v>0</v>
      </c>
      <c r="D58" s="229">
        <v>0</v>
      </c>
      <c r="E58" s="230">
        <v>0</v>
      </c>
      <c r="F58" s="229">
        <f>SUM(B58:E58)</f>
        <v>510.903</v>
      </c>
      <c r="G58" s="232">
        <f>F58/$F$9</f>
        <v>0.012316532298162477</v>
      </c>
      <c r="H58" s="233">
        <v>701.4390000000001</v>
      </c>
      <c r="I58" s="230">
        <v>152.906</v>
      </c>
      <c r="J58" s="229"/>
      <c r="K58" s="230"/>
      <c r="L58" s="229">
        <f>SUM(H58:K58)</f>
        <v>854.345</v>
      </c>
      <c r="M58" s="407">
        <f>IF(ISERROR(F58/L58-1),"         /0",(F58/L58-1))</f>
        <v>-0.40199451041441103</v>
      </c>
      <c r="N58" s="412">
        <v>4100.513</v>
      </c>
      <c r="O58" s="230">
        <v>1097.439</v>
      </c>
      <c r="P58" s="229"/>
      <c r="Q58" s="230"/>
      <c r="R58" s="229">
        <f t="shared" si="19"/>
        <v>5197.952</v>
      </c>
      <c r="S58" s="427">
        <f>R58/$R$9</f>
        <v>0.015914912787585177</v>
      </c>
      <c r="T58" s="233">
        <v>3780.9540000000006</v>
      </c>
      <c r="U58" s="230">
        <v>1564.751</v>
      </c>
      <c r="V58" s="229"/>
      <c r="W58" s="230"/>
      <c r="X58" s="229">
        <f>SUM(T58:W58)</f>
        <v>5345.705000000001</v>
      </c>
      <c r="Y58" s="228">
        <f>IF(ISERROR(R58/X58-1),"         /0",IF(R58/X58&gt;5,"  *  ",(R58/X58-1)))</f>
        <v>-0.027639572329561934</v>
      </c>
    </row>
    <row r="59" spans="1:25" s="220" customFormat="1" ht="19.5" customHeight="1">
      <c r="A59" s="235" t="s">
        <v>147</v>
      </c>
      <c r="B59" s="233">
        <v>263.34799999999996</v>
      </c>
      <c r="C59" s="230">
        <v>142.494</v>
      </c>
      <c r="D59" s="229">
        <v>0</v>
      </c>
      <c r="E59" s="230">
        <v>0</v>
      </c>
      <c r="F59" s="229">
        <f>SUM(B59:E59)</f>
        <v>405.842</v>
      </c>
      <c r="G59" s="232">
        <f>F59/$F$9</f>
        <v>0.009783786943805097</v>
      </c>
      <c r="H59" s="233">
        <v>299.11800000000005</v>
      </c>
      <c r="I59" s="230">
        <v>127.65600000000002</v>
      </c>
      <c r="J59" s="229">
        <v>1.3050000000000002</v>
      </c>
      <c r="K59" s="230">
        <v>0.75</v>
      </c>
      <c r="L59" s="229">
        <f>SUM(H59:K59)</f>
        <v>428.82900000000006</v>
      </c>
      <c r="M59" s="407">
        <f>IF(ISERROR(F59/L59-1),"         /0",(F59/L59-1))</f>
        <v>-0.05360411725886094</v>
      </c>
      <c r="N59" s="412">
        <v>1933.4989999999998</v>
      </c>
      <c r="O59" s="230">
        <v>1059.8159999999998</v>
      </c>
      <c r="P59" s="229">
        <v>2.234</v>
      </c>
      <c r="Q59" s="230">
        <v>2.645</v>
      </c>
      <c r="R59" s="229">
        <f>SUM(N59:Q59)</f>
        <v>2998.1939999999995</v>
      </c>
      <c r="S59" s="427">
        <f>R59/$R$9</f>
        <v>0.00917976849925916</v>
      </c>
      <c r="T59" s="233">
        <v>2052.9869999999996</v>
      </c>
      <c r="U59" s="230">
        <v>764.343</v>
      </c>
      <c r="V59" s="229">
        <v>2.7840000000000003</v>
      </c>
      <c r="W59" s="230">
        <v>1.213</v>
      </c>
      <c r="X59" s="229">
        <f>SUM(T59:W59)</f>
        <v>2821.3269999999998</v>
      </c>
      <c r="Y59" s="228">
        <f>IF(ISERROR(R59/X59-1),"         /0",IF(R59/X59&gt;5,"  *  ",(R59/X59-1)))</f>
        <v>0.06268929478929586</v>
      </c>
    </row>
    <row r="60" spans="1:25" s="220" customFormat="1" ht="19.5" customHeight="1">
      <c r="A60" s="235" t="s">
        <v>146</v>
      </c>
      <c r="B60" s="233">
        <v>179.471</v>
      </c>
      <c r="C60" s="230">
        <v>138.21800000000002</v>
      </c>
      <c r="D60" s="229">
        <v>0</v>
      </c>
      <c r="E60" s="230">
        <v>0</v>
      </c>
      <c r="F60" s="229">
        <f t="shared" si="16"/>
        <v>317.689</v>
      </c>
      <c r="G60" s="232">
        <f t="shared" si="17"/>
        <v>0.007658649155066498</v>
      </c>
      <c r="H60" s="233">
        <v>103.34</v>
      </c>
      <c r="I60" s="230">
        <v>37.88699999999999</v>
      </c>
      <c r="J60" s="229">
        <v>0</v>
      </c>
      <c r="K60" s="230">
        <v>0</v>
      </c>
      <c r="L60" s="229">
        <f t="shared" si="18"/>
        <v>141.227</v>
      </c>
      <c r="M60" s="407">
        <f t="shared" si="23"/>
        <v>1.2494919526719395</v>
      </c>
      <c r="N60" s="412">
        <v>1285.2340000000002</v>
      </c>
      <c r="O60" s="230">
        <v>790.9519999999999</v>
      </c>
      <c r="P60" s="229">
        <v>0.653</v>
      </c>
      <c r="Q60" s="230">
        <v>0</v>
      </c>
      <c r="R60" s="229">
        <f t="shared" si="19"/>
        <v>2076.839</v>
      </c>
      <c r="S60" s="427">
        <f t="shared" si="20"/>
        <v>0.006358795071377268</v>
      </c>
      <c r="T60" s="233">
        <v>1284.1170000000002</v>
      </c>
      <c r="U60" s="230">
        <v>510.32899999999984</v>
      </c>
      <c r="V60" s="229">
        <v>1.894</v>
      </c>
      <c r="W60" s="230">
        <v>0.202</v>
      </c>
      <c r="X60" s="229">
        <f t="shared" si="21"/>
        <v>1796.542</v>
      </c>
      <c r="Y60" s="228">
        <f t="shared" si="22"/>
        <v>0.15602028786413014</v>
      </c>
    </row>
    <row r="61" spans="1:25" s="220" customFormat="1" ht="19.5" customHeight="1">
      <c r="A61" s="235" t="s">
        <v>149</v>
      </c>
      <c r="B61" s="233">
        <v>56.783</v>
      </c>
      <c r="C61" s="230">
        <v>63.492</v>
      </c>
      <c r="D61" s="229">
        <v>0</v>
      </c>
      <c r="E61" s="230">
        <v>0</v>
      </c>
      <c r="F61" s="229">
        <f>SUM(B61:E61)</f>
        <v>120.275</v>
      </c>
      <c r="G61" s="232">
        <f>F61/$F$9</f>
        <v>0.002899515019801199</v>
      </c>
      <c r="H61" s="233">
        <v>80.349</v>
      </c>
      <c r="I61" s="230">
        <v>99.41499999999999</v>
      </c>
      <c r="J61" s="229"/>
      <c r="K61" s="230"/>
      <c r="L61" s="229">
        <f>SUM(H61:K61)</f>
        <v>179.764</v>
      </c>
      <c r="M61" s="407">
        <f>IF(ISERROR(F61/L61-1),"         /0",(F61/L61-1))</f>
        <v>-0.3309283282525979</v>
      </c>
      <c r="N61" s="412">
        <v>1011.787</v>
      </c>
      <c r="O61" s="230">
        <v>1135.298</v>
      </c>
      <c r="P61" s="229"/>
      <c r="Q61" s="230"/>
      <c r="R61" s="229">
        <f>SUM(N61:Q61)</f>
        <v>2147.085</v>
      </c>
      <c r="S61" s="427">
        <f>R61/$R$9</f>
        <v>0.006573871886953232</v>
      </c>
      <c r="T61" s="233">
        <v>1265.873</v>
      </c>
      <c r="U61" s="230">
        <v>1167.28</v>
      </c>
      <c r="V61" s="229"/>
      <c r="W61" s="230"/>
      <c r="X61" s="229">
        <f>SUM(T61:W61)</f>
        <v>2433.1530000000002</v>
      </c>
      <c r="Y61" s="228">
        <f>IF(ISERROR(R61/X61-1),"         /0",IF(R61/X61&gt;5,"  *  ",(R61/X61-1)))</f>
        <v>-0.11757090491226818</v>
      </c>
    </row>
    <row r="62" spans="1:25" s="220" customFormat="1" ht="19.5" customHeight="1">
      <c r="A62" s="235" t="s">
        <v>160</v>
      </c>
      <c r="B62" s="233">
        <v>56.388999999999996</v>
      </c>
      <c r="C62" s="230">
        <v>27.799</v>
      </c>
      <c r="D62" s="229">
        <v>0.22</v>
      </c>
      <c r="E62" s="230">
        <v>0</v>
      </c>
      <c r="F62" s="229">
        <f>SUM(B62:E62)</f>
        <v>84.40799999999999</v>
      </c>
      <c r="G62" s="232">
        <f>F62/$F$9</f>
        <v>0.0020348556540542885</v>
      </c>
      <c r="H62" s="233">
        <v>45.615</v>
      </c>
      <c r="I62" s="230">
        <v>13.526</v>
      </c>
      <c r="J62" s="229">
        <v>0</v>
      </c>
      <c r="K62" s="230">
        <v>0</v>
      </c>
      <c r="L62" s="229">
        <f>SUM(H62:K62)</f>
        <v>59.141000000000005</v>
      </c>
      <c r="M62" s="407">
        <f>IF(ISERROR(F62/L62-1),"         /0",(F62/L62-1))</f>
        <v>0.42723322229925054</v>
      </c>
      <c r="N62" s="412">
        <v>422.2120000000001</v>
      </c>
      <c r="O62" s="230">
        <v>212.27999999999997</v>
      </c>
      <c r="P62" s="229">
        <v>2.09</v>
      </c>
      <c r="Q62" s="230">
        <v>3.8179999999999996</v>
      </c>
      <c r="R62" s="229">
        <f>SUM(N62:Q62)</f>
        <v>640.4000000000001</v>
      </c>
      <c r="S62" s="427">
        <f>R62/$R$9</f>
        <v>0.0019607549567925114</v>
      </c>
      <c r="T62" s="233">
        <v>347.7859999999999</v>
      </c>
      <c r="U62" s="230">
        <v>115.06400000000001</v>
      </c>
      <c r="V62" s="229">
        <v>0</v>
      </c>
      <c r="W62" s="230">
        <v>0</v>
      </c>
      <c r="X62" s="229">
        <f>SUM(T62:W62)</f>
        <v>462.8499999999999</v>
      </c>
      <c r="Y62" s="228">
        <f>IF(ISERROR(R62/X62-1),"         /0",IF(R62/X62&gt;5,"  *  ",(R62/X62-1)))</f>
        <v>0.38360159879010536</v>
      </c>
    </row>
    <row r="63" spans="1:25" s="220" customFormat="1" ht="19.5" customHeight="1" thickBot="1">
      <c r="A63" s="235" t="s">
        <v>148</v>
      </c>
      <c r="B63" s="233">
        <v>42.692</v>
      </c>
      <c r="C63" s="230">
        <v>42.111999999999995</v>
      </c>
      <c r="D63" s="229">
        <v>0.377</v>
      </c>
      <c r="E63" s="230">
        <v>0.379</v>
      </c>
      <c r="F63" s="229">
        <f t="shared" si="16"/>
        <v>85.56</v>
      </c>
      <c r="G63" s="232">
        <f t="shared" si="17"/>
        <v>0.0020626273547635883</v>
      </c>
      <c r="H63" s="233">
        <v>262.55499999999995</v>
      </c>
      <c r="I63" s="230">
        <v>558.797</v>
      </c>
      <c r="J63" s="229">
        <v>0.39</v>
      </c>
      <c r="K63" s="230">
        <v>303.174</v>
      </c>
      <c r="L63" s="229">
        <f t="shared" si="18"/>
        <v>1124.916</v>
      </c>
      <c r="M63" s="407">
        <f t="shared" si="23"/>
        <v>-0.9239409875937403</v>
      </c>
      <c r="N63" s="412">
        <v>1912.008</v>
      </c>
      <c r="O63" s="230">
        <v>1401.236</v>
      </c>
      <c r="P63" s="229">
        <v>3.7060000000000004</v>
      </c>
      <c r="Q63" s="230">
        <v>547.5690000000001</v>
      </c>
      <c r="R63" s="229">
        <f t="shared" si="19"/>
        <v>3864.5190000000002</v>
      </c>
      <c r="S63" s="427">
        <f t="shared" si="20"/>
        <v>0.011832252943268019</v>
      </c>
      <c r="T63" s="233">
        <v>1333.3159999999998</v>
      </c>
      <c r="U63" s="230">
        <v>2431.671</v>
      </c>
      <c r="V63" s="229">
        <v>611.8550000000001</v>
      </c>
      <c r="W63" s="230">
        <v>357.29600000000005</v>
      </c>
      <c r="X63" s="229">
        <f t="shared" si="21"/>
        <v>4734.138</v>
      </c>
      <c r="Y63" s="228">
        <f t="shared" si="22"/>
        <v>-0.18369109645726422</v>
      </c>
    </row>
    <row r="64" spans="1:25" s="236" customFormat="1" ht="19.5" customHeight="1">
      <c r="A64" s="243" t="s">
        <v>57</v>
      </c>
      <c r="B64" s="240">
        <f>SUM(B65:B68)</f>
        <v>259.292</v>
      </c>
      <c r="C64" s="239">
        <f>SUM(C65:C68)</f>
        <v>186.64700000000002</v>
      </c>
      <c r="D64" s="238">
        <f>SUM(D65:D68)</f>
        <v>62.743</v>
      </c>
      <c r="E64" s="239">
        <f>SUM(E65:E68)</f>
        <v>18.878</v>
      </c>
      <c r="F64" s="238">
        <f t="shared" si="16"/>
        <v>527.56</v>
      </c>
      <c r="G64" s="241">
        <f t="shared" si="17"/>
        <v>0.012718088911630183</v>
      </c>
      <c r="H64" s="240">
        <f>SUM(H65:H68)</f>
        <v>293.664</v>
      </c>
      <c r="I64" s="239">
        <f>SUM(I65:I68)</f>
        <v>131.285</v>
      </c>
      <c r="J64" s="238">
        <f>SUM(J65:J68)</f>
        <v>54.073</v>
      </c>
      <c r="K64" s="239">
        <f>SUM(K65:K68)</f>
        <v>4.132000000000001</v>
      </c>
      <c r="L64" s="238">
        <f t="shared" si="18"/>
        <v>483.15399999999994</v>
      </c>
      <c r="M64" s="406">
        <f t="shared" si="23"/>
        <v>0.09190858401255086</v>
      </c>
      <c r="N64" s="411">
        <f>SUM(N65:N68)</f>
        <v>3505.132</v>
      </c>
      <c r="O64" s="239">
        <f>SUM(O65:O68)</f>
        <v>1435.6009999999999</v>
      </c>
      <c r="P64" s="238">
        <f>SUM(P65:P68)</f>
        <v>220.49</v>
      </c>
      <c r="Q64" s="239">
        <f>SUM(Q65:Q68)</f>
        <v>18.938</v>
      </c>
      <c r="R64" s="238">
        <f t="shared" si="19"/>
        <v>5180.161</v>
      </c>
      <c r="S64" s="426">
        <f t="shared" si="20"/>
        <v>0.015860440908390463</v>
      </c>
      <c r="T64" s="240">
        <f>SUM(T65:T68)</f>
        <v>4263.654999999999</v>
      </c>
      <c r="U64" s="239">
        <f>SUM(U65:U68)</f>
        <v>1085.736</v>
      </c>
      <c r="V64" s="238">
        <f>SUM(V65:V68)</f>
        <v>260.627</v>
      </c>
      <c r="W64" s="239">
        <f>SUM(W65:W68)</f>
        <v>51.29899999999999</v>
      </c>
      <c r="X64" s="238">
        <f t="shared" si="21"/>
        <v>5661.316999999999</v>
      </c>
      <c r="Y64" s="237">
        <f t="shared" si="22"/>
        <v>-0.08499011802377421</v>
      </c>
    </row>
    <row r="65" spans="1:25" ht="19.5" customHeight="1">
      <c r="A65" s="235" t="s">
        <v>150</v>
      </c>
      <c r="B65" s="233">
        <v>132.98</v>
      </c>
      <c r="C65" s="230">
        <v>115.933</v>
      </c>
      <c r="D65" s="229">
        <v>0</v>
      </c>
      <c r="E65" s="230">
        <v>0</v>
      </c>
      <c r="F65" s="229">
        <f t="shared" si="16"/>
        <v>248.913</v>
      </c>
      <c r="G65" s="232">
        <f t="shared" si="17"/>
        <v>0.006000640050914785</v>
      </c>
      <c r="H65" s="233">
        <v>76.923</v>
      </c>
      <c r="I65" s="230">
        <v>119.86699999999999</v>
      </c>
      <c r="J65" s="229"/>
      <c r="K65" s="230"/>
      <c r="L65" s="229">
        <f t="shared" si="18"/>
        <v>196.79</v>
      </c>
      <c r="M65" s="407">
        <f t="shared" si="23"/>
        <v>0.26486610091976237</v>
      </c>
      <c r="N65" s="412">
        <v>2277.567</v>
      </c>
      <c r="O65" s="230">
        <v>820.9680000000001</v>
      </c>
      <c r="P65" s="229"/>
      <c r="Q65" s="230"/>
      <c r="R65" s="229">
        <f t="shared" si="19"/>
        <v>3098.535</v>
      </c>
      <c r="S65" s="427">
        <f t="shared" si="20"/>
        <v>0.00948698916309351</v>
      </c>
      <c r="T65" s="233">
        <v>2226.0999999999995</v>
      </c>
      <c r="U65" s="230">
        <v>673.363</v>
      </c>
      <c r="V65" s="229"/>
      <c r="W65" s="230"/>
      <c r="X65" s="229">
        <f t="shared" si="21"/>
        <v>2899.4629999999997</v>
      </c>
      <c r="Y65" s="228">
        <f t="shared" si="22"/>
        <v>0.06865823085171296</v>
      </c>
    </row>
    <row r="66" spans="1:25" ht="19.5" customHeight="1">
      <c r="A66" s="235" t="s">
        <v>149</v>
      </c>
      <c r="B66" s="233">
        <v>78.59899999999999</v>
      </c>
      <c r="C66" s="230">
        <v>57.874</v>
      </c>
      <c r="D66" s="229">
        <v>0</v>
      </c>
      <c r="E66" s="230">
        <v>0</v>
      </c>
      <c r="F66" s="229">
        <f>SUM(B66:E66)</f>
        <v>136.47299999999998</v>
      </c>
      <c r="G66" s="232">
        <f>F66/$F$9</f>
        <v>0.003290006346267545</v>
      </c>
      <c r="H66" s="233">
        <v>86.719</v>
      </c>
      <c r="I66" s="230">
        <v>11.234</v>
      </c>
      <c r="J66" s="229"/>
      <c r="K66" s="230"/>
      <c r="L66" s="229">
        <f>SUM(H66:K66)</f>
        <v>97.95299999999999</v>
      </c>
      <c r="M66" s="407">
        <f>IF(ISERROR(F66/L66-1),"         /0",(F66/L66-1))</f>
        <v>0.3932498238951334</v>
      </c>
      <c r="N66" s="412">
        <v>672.188</v>
      </c>
      <c r="O66" s="230">
        <v>447.607</v>
      </c>
      <c r="P66" s="229"/>
      <c r="Q66" s="230"/>
      <c r="R66" s="229">
        <f>SUM(N66:Q66)</f>
        <v>1119.795</v>
      </c>
      <c r="S66" s="427">
        <f>R66/$R$9</f>
        <v>0.0034285502761422088</v>
      </c>
      <c r="T66" s="233">
        <v>483.162</v>
      </c>
      <c r="U66" s="230">
        <v>235.54500000000002</v>
      </c>
      <c r="V66" s="229"/>
      <c r="W66" s="230"/>
      <c r="X66" s="229">
        <f>SUM(T66:W66)</f>
        <v>718.707</v>
      </c>
      <c r="Y66" s="228">
        <f>IF(ISERROR(R66/X66-1),"         /0",IF(R66/X66&gt;5,"  *  ",(R66/X66-1)))</f>
        <v>0.5580688653373351</v>
      </c>
    </row>
    <row r="67" spans="1:25" ht="19.5" customHeight="1">
      <c r="A67" s="235" t="s">
        <v>178</v>
      </c>
      <c r="B67" s="233">
        <v>1.948</v>
      </c>
      <c r="C67" s="230">
        <v>11.025</v>
      </c>
      <c r="D67" s="229">
        <v>62.743</v>
      </c>
      <c r="E67" s="230">
        <v>18.878</v>
      </c>
      <c r="F67" s="229">
        <f>SUM(B67:E67)</f>
        <v>94.59400000000001</v>
      </c>
      <c r="G67" s="232">
        <f>F67/$F$9</f>
        <v>0.0022804134174439794</v>
      </c>
      <c r="H67" s="233">
        <v>5.558</v>
      </c>
      <c r="I67" s="230">
        <v>0.089</v>
      </c>
      <c r="J67" s="229">
        <v>53.923</v>
      </c>
      <c r="K67" s="230">
        <v>3.982</v>
      </c>
      <c r="L67" s="229">
        <f>SUM(H67:K67)</f>
        <v>63.552</v>
      </c>
      <c r="M67" s="407">
        <f>IF(ISERROR(F67/L67-1),"         /0",(F67/L67-1))</f>
        <v>0.4884504028197383</v>
      </c>
      <c r="N67" s="412">
        <v>42.536</v>
      </c>
      <c r="O67" s="230">
        <v>14.744</v>
      </c>
      <c r="P67" s="229">
        <v>220</v>
      </c>
      <c r="Q67" s="230">
        <v>18.878</v>
      </c>
      <c r="R67" s="229">
        <f>SUM(N67:Q67)</f>
        <v>296.15799999999996</v>
      </c>
      <c r="S67" s="427">
        <f>R67/$R$9</f>
        <v>0.0009067664998340982</v>
      </c>
      <c r="T67" s="233">
        <v>68.519</v>
      </c>
      <c r="U67" s="230">
        <v>2.08</v>
      </c>
      <c r="V67" s="229">
        <v>258.55</v>
      </c>
      <c r="W67" s="230">
        <v>51.04899999999999</v>
      </c>
      <c r="X67" s="229">
        <f>SUM(T67:W67)</f>
        <v>380.198</v>
      </c>
      <c r="Y67" s="228">
        <f>IF(ISERROR(R67/X67-1),"         /0",IF(R67/X67&gt;5,"  *  ",(R67/X67-1)))</f>
        <v>-0.221042719845975</v>
      </c>
    </row>
    <row r="68" spans="1:25" ht="19.5" customHeight="1" thickBot="1">
      <c r="A68" s="235" t="s">
        <v>148</v>
      </c>
      <c r="B68" s="233">
        <v>45.764999999999986</v>
      </c>
      <c r="C68" s="230">
        <v>1.815</v>
      </c>
      <c r="D68" s="229">
        <v>0</v>
      </c>
      <c r="E68" s="230">
        <v>0</v>
      </c>
      <c r="F68" s="229">
        <f>SUM(B68:E68)</f>
        <v>47.579999999999984</v>
      </c>
      <c r="G68" s="232">
        <f>F68/$F$9</f>
        <v>0.0011470290970038743</v>
      </c>
      <c r="H68" s="233">
        <v>124.464</v>
      </c>
      <c r="I68" s="230">
        <v>0.095</v>
      </c>
      <c r="J68" s="229">
        <v>0.15</v>
      </c>
      <c r="K68" s="230">
        <v>0.15</v>
      </c>
      <c r="L68" s="229">
        <f>SUM(H68:K68)</f>
        <v>124.85900000000001</v>
      </c>
      <c r="M68" s="407">
        <f>IF(ISERROR(F68/L68-1),"         /0",(F68/L68-1))</f>
        <v>-0.6189301532128242</v>
      </c>
      <c r="N68" s="412">
        <v>512.841</v>
      </c>
      <c r="O68" s="230">
        <v>152.282</v>
      </c>
      <c r="P68" s="229">
        <v>0.49</v>
      </c>
      <c r="Q68" s="230">
        <v>0.06</v>
      </c>
      <c r="R68" s="229">
        <f>SUM(N68:Q68)</f>
        <v>665.673</v>
      </c>
      <c r="S68" s="427">
        <f>R68/$R$9</f>
        <v>0.0020381349693206455</v>
      </c>
      <c r="T68" s="233">
        <v>1485.8739999999998</v>
      </c>
      <c r="U68" s="230">
        <v>174.74799999999993</v>
      </c>
      <c r="V68" s="229">
        <v>2.077</v>
      </c>
      <c r="W68" s="230">
        <v>0.25</v>
      </c>
      <c r="X68" s="229">
        <f>SUM(T68:W68)</f>
        <v>1662.9489999999998</v>
      </c>
      <c r="Y68" s="228">
        <f>IF(ISERROR(R68/X68-1),"         /0",IF(R68/X68&gt;5,"  *  ",(R68/X68-1)))</f>
        <v>-0.5997032981769134</v>
      </c>
    </row>
    <row r="69" spans="1:25" s="331" customFormat="1" ht="19.5" customHeight="1" thickBot="1">
      <c r="A69" s="337" t="s">
        <v>56</v>
      </c>
      <c r="B69" s="335">
        <v>62.705999999999996</v>
      </c>
      <c r="C69" s="334">
        <v>0</v>
      </c>
      <c r="D69" s="333">
        <v>0.138</v>
      </c>
      <c r="E69" s="334">
        <v>0.11800000000000001</v>
      </c>
      <c r="F69" s="333">
        <f>SUM(B69:E69)</f>
        <v>62.961999999999996</v>
      </c>
      <c r="G69" s="336">
        <f>F69/$F$9</f>
        <v>0.0015178488021344674</v>
      </c>
      <c r="H69" s="335">
        <v>51.584</v>
      </c>
      <c r="I69" s="334">
        <v>4.5</v>
      </c>
      <c r="J69" s="333">
        <v>0</v>
      </c>
      <c r="K69" s="334">
        <v>0</v>
      </c>
      <c r="L69" s="333">
        <f t="shared" si="18"/>
        <v>56.084</v>
      </c>
      <c r="M69" s="409">
        <f t="shared" si="23"/>
        <v>0.12263747236288403</v>
      </c>
      <c r="N69" s="414">
        <v>515.0889999999998</v>
      </c>
      <c r="O69" s="334">
        <v>0.972</v>
      </c>
      <c r="P69" s="333">
        <v>1.746</v>
      </c>
      <c r="Q69" s="334">
        <v>3.788</v>
      </c>
      <c r="R69" s="333">
        <f>SUM(N69:Q69)</f>
        <v>521.5949999999998</v>
      </c>
      <c r="S69" s="429">
        <f>R69/$R$9</f>
        <v>0.0015970018452345245</v>
      </c>
      <c r="T69" s="335">
        <v>349.695</v>
      </c>
      <c r="U69" s="334">
        <v>13.308</v>
      </c>
      <c r="V69" s="333">
        <v>0.545</v>
      </c>
      <c r="W69" s="334">
        <v>0.16999999999999998</v>
      </c>
      <c r="X69" s="333">
        <f>SUM(T69:W69)</f>
        <v>363.718</v>
      </c>
      <c r="Y69" s="332">
        <f>IF(ISERROR(R69/X69-1),"         /0",IF(R69/X69&gt;5,"  *  ",(R69/X69-1)))</f>
        <v>0.4340643025640738</v>
      </c>
    </row>
    <row r="70" ht="15" thickTop="1">
      <c r="A70" s="121" t="s">
        <v>43</v>
      </c>
    </row>
    <row r="71" ht="14.25">
      <c r="A71" s="121" t="s">
        <v>55</v>
      </c>
    </row>
    <row r="72" ht="14.25">
      <c r="A72" s="128" t="s">
        <v>29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70:Y65536 M70:M65536 Y3 M3">
    <cfRule type="cellIs" priority="3" dxfId="84" operator="lessThan" stopIfTrue="1">
      <formula>0</formula>
    </cfRule>
  </conditionalFormatting>
  <conditionalFormatting sqref="Y9:Y69 M9:M69">
    <cfRule type="cellIs" priority="4" dxfId="84" operator="lessThan" stopIfTrue="1">
      <formula>0</formula>
    </cfRule>
    <cfRule type="cellIs" priority="5" dxfId="86" operator="greaterThanOrEqual" stopIfTrue="1">
      <formula>0</formula>
    </cfRule>
  </conditionalFormatting>
  <conditionalFormatting sqref="M5:M8 Y5:Y8">
    <cfRule type="cellIs" priority="1" dxfId="84" operator="lessThan" stopIfTrue="1">
      <formula>0</formula>
    </cfRule>
  </conditionalFormatting>
  <hyperlinks>
    <hyperlink ref="X1:Y1" location="INDICE!A1" display="Volver al Indice"/>
  </hyperlinks>
  <printOptions/>
  <pageMargins left="0.1968503937007874" right="0.2362204724409449" top="0.35433070866141736" bottom="0.1968503937007874" header="0.15748031496062992" footer="0.15748031496062992"/>
  <pageSetup horizontalDpi="600" verticalDpi="600" orientation="landscape" scale="4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0"/>
  </sheetPr>
  <dimension ref="A1:Z66"/>
  <sheetViews>
    <sheetView showGridLines="0" zoomScale="75" zoomScaleNormal="75" zoomScalePageLayoutView="0" workbookViewId="0" topLeftCell="C1">
      <selection activeCell="Y1" sqref="Y1:Z1"/>
    </sheetView>
  </sheetViews>
  <sheetFormatPr defaultColWidth="8.00390625" defaultRowHeight="15"/>
  <cols>
    <col min="1" max="1" width="25.421875" style="128" customWidth="1"/>
    <col min="2" max="2" width="39.421875" style="128" customWidth="1"/>
    <col min="3" max="3" width="12.421875" style="128" customWidth="1"/>
    <col min="4" max="4" width="12.421875" style="128" bestFit="1" customWidth="1"/>
    <col min="5" max="5" width="9.140625" style="128" bestFit="1" customWidth="1"/>
    <col min="6" max="6" width="11.421875" style="128" bestFit="1" customWidth="1"/>
    <col min="7" max="7" width="11.7109375" style="128" customWidth="1"/>
    <col min="8" max="8" width="10.421875" style="128" customWidth="1"/>
    <col min="9" max="10" width="12.7109375" style="128" bestFit="1" customWidth="1"/>
    <col min="11" max="11" width="9.7109375" style="128" bestFit="1" customWidth="1"/>
    <col min="12" max="12" width="10.57421875" style="128" bestFit="1" customWidth="1"/>
    <col min="13" max="13" width="12.7109375" style="128" bestFit="1" customWidth="1"/>
    <col min="14" max="14" width="9.421875" style="128" customWidth="1"/>
    <col min="15" max="16" width="13.00390625" style="128" bestFit="1" customWidth="1"/>
    <col min="17" max="18" width="10.57421875" style="128" bestFit="1" customWidth="1"/>
    <col min="19" max="19" width="13.00390625" style="128" bestFit="1" customWidth="1"/>
    <col min="20" max="20" width="10.57421875" style="128" customWidth="1"/>
    <col min="21" max="22" width="13.140625" style="128" bestFit="1" customWidth="1"/>
    <col min="23" max="23" width="10.28125" style="128" customWidth="1"/>
    <col min="24" max="24" width="10.8515625" style="128" bestFit="1" customWidth="1"/>
    <col min="25" max="25" width="13.00390625" style="128" bestFit="1" customWidth="1"/>
    <col min="26" max="26" width="9.8515625" style="128" bestFit="1" customWidth="1"/>
    <col min="27" max="16384" width="8.00390625" style="128" customWidth="1"/>
  </cols>
  <sheetData>
    <row r="1" spans="25:26" ht="21" thickBot="1">
      <c r="Y1" s="665" t="s">
        <v>28</v>
      </c>
      <c r="Z1" s="666"/>
    </row>
    <row r="2" ht="9.75" customHeight="1" thickBot="1"/>
    <row r="3" spans="1:26" ht="24.75" customHeight="1" thickTop="1">
      <c r="A3" s="573" t="s">
        <v>120</v>
      </c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  <c r="S3" s="574"/>
      <c r="T3" s="574"/>
      <c r="U3" s="574"/>
      <c r="V3" s="574"/>
      <c r="W3" s="574"/>
      <c r="X3" s="574"/>
      <c r="Y3" s="574"/>
      <c r="Z3" s="575"/>
    </row>
    <row r="4" spans="1:26" ht="21" customHeight="1" thickBot="1">
      <c r="A4" s="587" t="s">
        <v>45</v>
      </c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/>
      <c r="V4" s="588"/>
      <c r="W4" s="588"/>
      <c r="X4" s="588"/>
      <c r="Y4" s="588"/>
      <c r="Z4" s="589"/>
    </row>
    <row r="5" spans="1:26" s="174" customFormat="1" ht="19.5" customHeight="1" thickBot="1" thickTop="1">
      <c r="A5" s="661" t="s">
        <v>121</v>
      </c>
      <c r="B5" s="661" t="s">
        <v>122</v>
      </c>
      <c r="C5" s="591" t="s">
        <v>36</v>
      </c>
      <c r="D5" s="592"/>
      <c r="E5" s="592"/>
      <c r="F5" s="592"/>
      <c r="G5" s="592"/>
      <c r="H5" s="592"/>
      <c r="I5" s="592"/>
      <c r="J5" s="592"/>
      <c r="K5" s="593"/>
      <c r="L5" s="593"/>
      <c r="M5" s="593"/>
      <c r="N5" s="594"/>
      <c r="O5" s="595" t="s">
        <v>35</v>
      </c>
      <c r="P5" s="592"/>
      <c r="Q5" s="592"/>
      <c r="R5" s="592"/>
      <c r="S5" s="592"/>
      <c r="T5" s="592"/>
      <c r="U5" s="592"/>
      <c r="V5" s="592"/>
      <c r="W5" s="592"/>
      <c r="X5" s="592"/>
      <c r="Y5" s="592"/>
      <c r="Z5" s="594"/>
    </row>
    <row r="6" spans="1:26" s="173" customFormat="1" ht="26.25" customHeight="1" thickBot="1">
      <c r="A6" s="662"/>
      <c r="B6" s="662"/>
      <c r="C6" s="583" t="s">
        <v>244</v>
      </c>
      <c r="D6" s="584"/>
      <c r="E6" s="584"/>
      <c r="F6" s="584"/>
      <c r="G6" s="585"/>
      <c r="H6" s="580" t="s">
        <v>34</v>
      </c>
      <c r="I6" s="583" t="s">
        <v>245</v>
      </c>
      <c r="J6" s="584"/>
      <c r="K6" s="584"/>
      <c r="L6" s="584"/>
      <c r="M6" s="585"/>
      <c r="N6" s="580" t="s">
        <v>33</v>
      </c>
      <c r="O6" s="590" t="s">
        <v>246</v>
      </c>
      <c r="P6" s="584"/>
      <c r="Q6" s="584"/>
      <c r="R6" s="584"/>
      <c r="S6" s="584"/>
      <c r="T6" s="580" t="s">
        <v>34</v>
      </c>
      <c r="U6" s="590" t="s">
        <v>247</v>
      </c>
      <c r="V6" s="584"/>
      <c r="W6" s="584"/>
      <c r="X6" s="584"/>
      <c r="Y6" s="584"/>
      <c r="Z6" s="580" t="s">
        <v>33</v>
      </c>
    </row>
    <row r="7" spans="1:26" s="168" customFormat="1" ht="26.25" customHeight="1">
      <c r="A7" s="663"/>
      <c r="B7" s="663"/>
      <c r="C7" s="563" t="s">
        <v>22</v>
      </c>
      <c r="D7" s="564"/>
      <c r="E7" s="565" t="s">
        <v>21</v>
      </c>
      <c r="F7" s="566"/>
      <c r="G7" s="567" t="s">
        <v>17</v>
      </c>
      <c r="H7" s="581"/>
      <c r="I7" s="563" t="s">
        <v>22</v>
      </c>
      <c r="J7" s="564"/>
      <c r="K7" s="565" t="s">
        <v>21</v>
      </c>
      <c r="L7" s="566"/>
      <c r="M7" s="567" t="s">
        <v>17</v>
      </c>
      <c r="N7" s="581"/>
      <c r="O7" s="564" t="s">
        <v>22</v>
      </c>
      <c r="P7" s="564"/>
      <c r="Q7" s="569" t="s">
        <v>21</v>
      </c>
      <c r="R7" s="564"/>
      <c r="S7" s="567" t="s">
        <v>17</v>
      </c>
      <c r="T7" s="581"/>
      <c r="U7" s="570" t="s">
        <v>22</v>
      </c>
      <c r="V7" s="566"/>
      <c r="W7" s="565" t="s">
        <v>21</v>
      </c>
      <c r="X7" s="586"/>
      <c r="Y7" s="567" t="s">
        <v>17</v>
      </c>
      <c r="Z7" s="581"/>
    </row>
    <row r="8" spans="1:26" s="168" customFormat="1" ht="15.75" thickBot="1">
      <c r="A8" s="664"/>
      <c r="B8" s="664"/>
      <c r="C8" s="171" t="s">
        <v>19</v>
      </c>
      <c r="D8" s="169" t="s">
        <v>18</v>
      </c>
      <c r="E8" s="170" t="s">
        <v>19</v>
      </c>
      <c r="F8" s="169" t="s">
        <v>18</v>
      </c>
      <c r="G8" s="568"/>
      <c r="H8" s="582"/>
      <c r="I8" s="171" t="s">
        <v>19</v>
      </c>
      <c r="J8" s="169" t="s">
        <v>18</v>
      </c>
      <c r="K8" s="170" t="s">
        <v>19</v>
      </c>
      <c r="L8" s="169" t="s">
        <v>18</v>
      </c>
      <c r="M8" s="568"/>
      <c r="N8" s="582"/>
      <c r="O8" s="172" t="s">
        <v>19</v>
      </c>
      <c r="P8" s="169" t="s">
        <v>18</v>
      </c>
      <c r="Q8" s="170" t="s">
        <v>19</v>
      </c>
      <c r="R8" s="169" t="s">
        <v>18</v>
      </c>
      <c r="S8" s="568"/>
      <c r="T8" s="582"/>
      <c r="U8" s="171" t="s">
        <v>19</v>
      </c>
      <c r="V8" s="169" t="s">
        <v>18</v>
      </c>
      <c r="W8" s="170" t="s">
        <v>19</v>
      </c>
      <c r="X8" s="169" t="s">
        <v>18</v>
      </c>
      <c r="Y8" s="568"/>
      <c r="Z8" s="582"/>
    </row>
    <row r="9" spans="1:26" s="157" customFormat="1" ht="18" customHeight="1" thickBot="1" thickTop="1">
      <c r="A9" s="167" t="s">
        <v>24</v>
      </c>
      <c r="B9" s="373"/>
      <c r="C9" s="166">
        <f>SUM(C10:C63)</f>
        <v>1460796</v>
      </c>
      <c r="D9" s="160">
        <f>SUM(D10:D63)</f>
        <v>1460796</v>
      </c>
      <c r="E9" s="161">
        <f>SUM(E10:E63)</f>
        <v>70727</v>
      </c>
      <c r="F9" s="160">
        <f>SUM(F10:F63)</f>
        <v>70727</v>
      </c>
      <c r="G9" s="159">
        <f aca="true" t="shared" si="0" ref="G9:G63">SUM(C9:F9)</f>
        <v>3063046</v>
      </c>
      <c r="H9" s="163">
        <f aca="true" t="shared" si="1" ref="H9:H18">G9/$G$9</f>
        <v>1</v>
      </c>
      <c r="I9" s="162">
        <f>SUM(I10:I63)</f>
        <v>1187324</v>
      </c>
      <c r="J9" s="160">
        <f>SUM(J10:J63)</f>
        <v>1187324</v>
      </c>
      <c r="K9" s="161">
        <f>SUM(K10:K63)</f>
        <v>64907</v>
      </c>
      <c r="L9" s="160">
        <f>SUM(L10:L63)</f>
        <v>64907</v>
      </c>
      <c r="M9" s="159">
        <f aca="true" t="shared" si="2" ref="M9:M18">SUM(I9:L9)</f>
        <v>2504462</v>
      </c>
      <c r="N9" s="165">
        <f aca="true" t="shared" si="3" ref="N9:N18">IF(ISERROR(G9/M9-1),"         /0",(G9/M9-1))</f>
        <v>0.22303552619285094</v>
      </c>
      <c r="O9" s="164">
        <f>SUM(O10:O63)</f>
        <v>8699465</v>
      </c>
      <c r="P9" s="160">
        <f>SUM(P10:P63)</f>
        <v>8699465</v>
      </c>
      <c r="Q9" s="161">
        <f>SUM(Q10:Q63)</f>
        <v>480311</v>
      </c>
      <c r="R9" s="160">
        <f>SUM(R10:R63)</f>
        <v>480311</v>
      </c>
      <c r="S9" s="159">
        <f aca="true" t="shared" si="4" ref="S9:S18">SUM(O9:R9)</f>
        <v>18359552</v>
      </c>
      <c r="T9" s="163">
        <f aca="true" t="shared" si="5" ref="T9:T18">S9/$S$9</f>
        <v>1</v>
      </c>
      <c r="U9" s="162">
        <f>SUM(U10:U63)</f>
        <v>7711320</v>
      </c>
      <c r="V9" s="160">
        <f>SUM(V10:V63)</f>
        <v>7711320</v>
      </c>
      <c r="W9" s="161">
        <f>SUM(W10:W63)</f>
        <v>478641</v>
      </c>
      <c r="X9" s="160">
        <f>SUM(X10:X63)</f>
        <v>478641</v>
      </c>
      <c r="Y9" s="159">
        <f aca="true" t="shared" si="6" ref="Y9:Y18">SUM(U9:X9)</f>
        <v>16379922</v>
      </c>
      <c r="Z9" s="158">
        <f>IF(ISERROR(S9/Y9-1),"         /0",(S9/Y9-1))</f>
        <v>0.12085710786656989</v>
      </c>
    </row>
    <row r="10" spans="1:26" ht="21" customHeight="1" thickTop="1">
      <c r="A10" s="156" t="s">
        <v>361</v>
      </c>
      <c r="B10" s="374" t="s">
        <v>362</v>
      </c>
      <c r="C10" s="154">
        <v>524363</v>
      </c>
      <c r="D10" s="150">
        <v>547217</v>
      </c>
      <c r="E10" s="151">
        <v>14999</v>
      </c>
      <c r="F10" s="150">
        <v>13173</v>
      </c>
      <c r="G10" s="149">
        <f t="shared" si="0"/>
        <v>1099752</v>
      </c>
      <c r="H10" s="153">
        <f t="shared" si="1"/>
        <v>0.3590386824096014</v>
      </c>
      <c r="I10" s="152">
        <v>454094</v>
      </c>
      <c r="J10" s="150">
        <v>467193</v>
      </c>
      <c r="K10" s="151">
        <v>12349</v>
      </c>
      <c r="L10" s="150">
        <v>11710</v>
      </c>
      <c r="M10" s="149">
        <f t="shared" si="2"/>
        <v>945346</v>
      </c>
      <c r="N10" s="155">
        <f t="shared" si="3"/>
        <v>0.16333279032227344</v>
      </c>
      <c r="O10" s="154">
        <v>3253492</v>
      </c>
      <c r="P10" s="150">
        <v>3374133</v>
      </c>
      <c r="Q10" s="151">
        <v>109049</v>
      </c>
      <c r="R10" s="150">
        <v>97971</v>
      </c>
      <c r="S10" s="149">
        <f t="shared" si="4"/>
        <v>6834645</v>
      </c>
      <c r="T10" s="153">
        <f t="shared" si="5"/>
        <v>0.3722664365666439</v>
      </c>
      <c r="U10" s="152">
        <v>2926320</v>
      </c>
      <c r="V10" s="150">
        <v>3054056</v>
      </c>
      <c r="W10" s="151">
        <v>103684</v>
      </c>
      <c r="X10" s="150">
        <v>101656</v>
      </c>
      <c r="Y10" s="149">
        <f t="shared" si="6"/>
        <v>6185716</v>
      </c>
      <c r="Z10" s="148">
        <f aca="true" t="shared" si="7" ref="Z10:Z18">IF(ISERROR(S10/Y10-1),"         /0",IF(S10/Y10&gt;5,"  *  ",(S10/Y10-1)))</f>
        <v>0.10490766145746111</v>
      </c>
    </row>
    <row r="11" spans="1:26" ht="21" customHeight="1">
      <c r="A11" s="147" t="s">
        <v>363</v>
      </c>
      <c r="B11" s="375" t="s">
        <v>364</v>
      </c>
      <c r="C11" s="145">
        <v>166000</v>
      </c>
      <c r="D11" s="141">
        <v>168608</v>
      </c>
      <c r="E11" s="142">
        <v>3365</v>
      </c>
      <c r="F11" s="141">
        <v>4615</v>
      </c>
      <c r="G11" s="140">
        <f t="shared" si="0"/>
        <v>342588</v>
      </c>
      <c r="H11" s="144">
        <f t="shared" si="1"/>
        <v>0.11184552892774055</v>
      </c>
      <c r="I11" s="143">
        <v>106864</v>
      </c>
      <c r="J11" s="141">
        <v>113716</v>
      </c>
      <c r="K11" s="142">
        <v>3573</v>
      </c>
      <c r="L11" s="141">
        <v>3185</v>
      </c>
      <c r="M11" s="140">
        <f t="shared" si="2"/>
        <v>227338</v>
      </c>
      <c r="N11" s="146">
        <f t="shared" si="3"/>
        <v>0.5069544026955459</v>
      </c>
      <c r="O11" s="145">
        <v>897870</v>
      </c>
      <c r="P11" s="141">
        <v>891788</v>
      </c>
      <c r="Q11" s="142">
        <v>27967</v>
      </c>
      <c r="R11" s="141">
        <v>30048</v>
      </c>
      <c r="S11" s="140">
        <f t="shared" si="4"/>
        <v>1847673</v>
      </c>
      <c r="T11" s="144">
        <f t="shared" si="5"/>
        <v>0.10063823997448304</v>
      </c>
      <c r="U11" s="143">
        <v>732629</v>
      </c>
      <c r="V11" s="141">
        <v>733284</v>
      </c>
      <c r="W11" s="142">
        <v>22790</v>
      </c>
      <c r="X11" s="141">
        <v>23411</v>
      </c>
      <c r="Y11" s="140">
        <f t="shared" si="6"/>
        <v>1512114</v>
      </c>
      <c r="Z11" s="139">
        <f t="shared" si="7"/>
        <v>0.22191382395771742</v>
      </c>
    </row>
    <row r="12" spans="1:26" ht="21" customHeight="1">
      <c r="A12" s="147" t="s">
        <v>365</v>
      </c>
      <c r="B12" s="375" t="s">
        <v>366</v>
      </c>
      <c r="C12" s="145">
        <v>132949</v>
      </c>
      <c r="D12" s="141">
        <v>125818</v>
      </c>
      <c r="E12" s="142">
        <v>5954</v>
      </c>
      <c r="F12" s="141">
        <v>6149</v>
      </c>
      <c r="G12" s="140">
        <f t="shared" si="0"/>
        <v>270870</v>
      </c>
      <c r="H12" s="144">
        <f t="shared" si="1"/>
        <v>0.08843158085121804</v>
      </c>
      <c r="I12" s="143">
        <v>107512</v>
      </c>
      <c r="J12" s="141">
        <v>102476</v>
      </c>
      <c r="K12" s="142">
        <v>4924</v>
      </c>
      <c r="L12" s="141">
        <v>4866</v>
      </c>
      <c r="M12" s="140">
        <f t="shared" si="2"/>
        <v>219778</v>
      </c>
      <c r="N12" s="146">
        <f t="shared" si="3"/>
        <v>0.2324709479565743</v>
      </c>
      <c r="O12" s="145">
        <v>742680</v>
      </c>
      <c r="P12" s="141">
        <v>719398</v>
      </c>
      <c r="Q12" s="142">
        <v>21817</v>
      </c>
      <c r="R12" s="141">
        <v>22310</v>
      </c>
      <c r="S12" s="140">
        <f t="shared" si="4"/>
        <v>1506205</v>
      </c>
      <c r="T12" s="144">
        <f t="shared" si="5"/>
        <v>0.08203931119887893</v>
      </c>
      <c r="U12" s="143">
        <v>682900</v>
      </c>
      <c r="V12" s="141">
        <v>661299</v>
      </c>
      <c r="W12" s="142">
        <v>17431</v>
      </c>
      <c r="X12" s="141">
        <v>21270</v>
      </c>
      <c r="Y12" s="140">
        <f t="shared" si="6"/>
        <v>1382900</v>
      </c>
      <c r="Z12" s="139">
        <f t="shared" si="7"/>
        <v>0.08916407549352812</v>
      </c>
    </row>
    <row r="13" spans="1:26" ht="21" customHeight="1">
      <c r="A13" s="147" t="s">
        <v>367</v>
      </c>
      <c r="B13" s="375" t="s">
        <v>368</v>
      </c>
      <c r="C13" s="145">
        <v>119975</v>
      </c>
      <c r="D13" s="141">
        <v>116848</v>
      </c>
      <c r="E13" s="142">
        <v>1495</v>
      </c>
      <c r="F13" s="141">
        <v>1358</v>
      </c>
      <c r="G13" s="140">
        <f t="shared" si="0"/>
        <v>239676</v>
      </c>
      <c r="H13" s="144">
        <f t="shared" si="1"/>
        <v>0.07824760059104564</v>
      </c>
      <c r="I13" s="143">
        <v>77468</v>
      </c>
      <c r="J13" s="141">
        <v>73995</v>
      </c>
      <c r="K13" s="142">
        <v>82</v>
      </c>
      <c r="L13" s="141">
        <v>243</v>
      </c>
      <c r="M13" s="140">
        <f t="shared" si="2"/>
        <v>151788</v>
      </c>
      <c r="N13" s="146">
        <f t="shared" si="3"/>
        <v>0.5790181041979603</v>
      </c>
      <c r="O13" s="145">
        <v>615241</v>
      </c>
      <c r="P13" s="141">
        <v>601639</v>
      </c>
      <c r="Q13" s="142">
        <v>9714</v>
      </c>
      <c r="R13" s="141">
        <v>7990</v>
      </c>
      <c r="S13" s="140">
        <f t="shared" si="4"/>
        <v>1234584</v>
      </c>
      <c r="T13" s="144">
        <f t="shared" si="5"/>
        <v>0.06724477808608838</v>
      </c>
      <c r="U13" s="143">
        <v>510789</v>
      </c>
      <c r="V13" s="141">
        <v>490244</v>
      </c>
      <c r="W13" s="142">
        <v>5888</v>
      </c>
      <c r="X13" s="141">
        <v>5747</v>
      </c>
      <c r="Y13" s="140">
        <f t="shared" si="6"/>
        <v>1012668</v>
      </c>
      <c r="Z13" s="139">
        <f t="shared" si="7"/>
        <v>0.2191399352996244</v>
      </c>
    </row>
    <row r="14" spans="1:26" ht="21" customHeight="1">
      <c r="A14" s="147" t="s">
        <v>369</v>
      </c>
      <c r="B14" s="375" t="s">
        <v>370</v>
      </c>
      <c r="C14" s="145">
        <v>78511</v>
      </c>
      <c r="D14" s="141">
        <v>77517</v>
      </c>
      <c r="E14" s="142">
        <v>721</v>
      </c>
      <c r="F14" s="141">
        <v>814</v>
      </c>
      <c r="G14" s="140">
        <f t="shared" si="0"/>
        <v>157563</v>
      </c>
      <c r="H14" s="144">
        <f t="shared" si="1"/>
        <v>0.05143997184501963</v>
      </c>
      <c r="I14" s="143">
        <v>61559</v>
      </c>
      <c r="J14" s="141">
        <v>60840</v>
      </c>
      <c r="K14" s="142">
        <v>783</v>
      </c>
      <c r="L14" s="141">
        <v>788</v>
      </c>
      <c r="M14" s="140">
        <f t="shared" si="2"/>
        <v>123970</v>
      </c>
      <c r="N14" s="146">
        <f t="shared" si="3"/>
        <v>0.2709768492377187</v>
      </c>
      <c r="O14" s="145">
        <v>454896</v>
      </c>
      <c r="P14" s="141">
        <v>439527</v>
      </c>
      <c r="Q14" s="142">
        <v>6703</v>
      </c>
      <c r="R14" s="141">
        <v>7212</v>
      </c>
      <c r="S14" s="140">
        <f t="shared" si="4"/>
        <v>908338</v>
      </c>
      <c r="T14" s="144">
        <f t="shared" si="5"/>
        <v>0.049474954508693894</v>
      </c>
      <c r="U14" s="143">
        <v>380609</v>
      </c>
      <c r="V14" s="141">
        <v>364790</v>
      </c>
      <c r="W14" s="142">
        <v>20464</v>
      </c>
      <c r="X14" s="141">
        <v>18804</v>
      </c>
      <c r="Y14" s="140">
        <f t="shared" si="6"/>
        <v>784667</v>
      </c>
      <c r="Z14" s="139">
        <f t="shared" si="7"/>
        <v>0.15760953372577147</v>
      </c>
    </row>
    <row r="15" spans="1:26" ht="21" customHeight="1">
      <c r="A15" s="147" t="s">
        <v>371</v>
      </c>
      <c r="B15" s="375" t="s">
        <v>372</v>
      </c>
      <c r="C15" s="145">
        <v>56440</v>
      </c>
      <c r="D15" s="141">
        <v>56046</v>
      </c>
      <c r="E15" s="142">
        <v>1282</v>
      </c>
      <c r="F15" s="141">
        <v>1306</v>
      </c>
      <c r="G15" s="140">
        <f t="shared" si="0"/>
        <v>115074</v>
      </c>
      <c r="H15" s="144">
        <f t="shared" si="1"/>
        <v>0.03756848574915297</v>
      </c>
      <c r="I15" s="143">
        <v>46402</v>
      </c>
      <c r="J15" s="141">
        <v>45926</v>
      </c>
      <c r="K15" s="142">
        <v>1921</v>
      </c>
      <c r="L15" s="141">
        <v>2097</v>
      </c>
      <c r="M15" s="140">
        <f t="shared" si="2"/>
        <v>96346</v>
      </c>
      <c r="N15" s="146">
        <f t="shared" si="3"/>
        <v>0.19438274552135004</v>
      </c>
      <c r="O15" s="145">
        <v>348759</v>
      </c>
      <c r="P15" s="141">
        <v>342265</v>
      </c>
      <c r="Q15" s="142">
        <v>11162</v>
      </c>
      <c r="R15" s="141">
        <v>11341</v>
      </c>
      <c r="S15" s="140">
        <f t="shared" si="4"/>
        <v>713527</v>
      </c>
      <c r="T15" s="144">
        <f t="shared" si="5"/>
        <v>0.03886407467894641</v>
      </c>
      <c r="U15" s="143">
        <v>315659</v>
      </c>
      <c r="V15" s="141">
        <v>305036</v>
      </c>
      <c r="W15" s="142">
        <v>14229</v>
      </c>
      <c r="X15" s="141">
        <v>14556</v>
      </c>
      <c r="Y15" s="140">
        <f t="shared" si="6"/>
        <v>649480</v>
      </c>
      <c r="Z15" s="139">
        <f t="shared" si="7"/>
        <v>0.09861273634292056</v>
      </c>
    </row>
    <row r="16" spans="1:26" ht="21" customHeight="1">
      <c r="A16" s="147" t="s">
        <v>373</v>
      </c>
      <c r="B16" s="375" t="s">
        <v>374</v>
      </c>
      <c r="C16" s="145">
        <v>41178</v>
      </c>
      <c r="D16" s="141">
        <v>39719</v>
      </c>
      <c r="E16" s="142">
        <v>13837</v>
      </c>
      <c r="F16" s="141">
        <v>13250</v>
      </c>
      <c r="G16" s="140">
        <f>SUM(C16:F16)</f>
        <v>107984</v>
      </c>
      <c r="H16" s="144">
        <f>G16/$G$9</f>
        <v>0.03525379638438339</v>
      </c>
      <c r="I16" s="143">
        <v>35943</v>
      </c>
      <c r="J16" s="141">
        <v>33129</v>
      </c>
      <c r="K16" s="142">
        <v>13458</v>
      </c>
      <c r="L16" s="141">
        <v>12810</v>
      </c>
      <c r="M16" s="140">
        <f>SUM(I16:L16)</f>
        <v>95340</v>
      </c>
      <c r="N16" s="146">
        <f>IF(ISERROR(G16/M16-1),"         /0",(G16/M16-1))</f>
        <v>0.13262009649674855</v>
      </c>
      <c r="O16" s="145">
        <v>229225</v>
      </c>
      <c r="P16" s="141">
        <v>227954</v>
      </c>
      <c r="Q16" s="142">
        <v>95140</v>
      </c>
      <c r="R16" s="141">
        <v>92394</v>
      </c>
      <c r="S16" s="140">
        <f>SUM(O16:R16)</f>
        <v>644713</v>
      </c>
      <c r="T16" s="144">
        <f>S16/$S$9</f>
        <v>0.035115944005605366</v>
      </c>
      <c r="U16" s="143">
        <v>203440</v>
      </c>
      <c r="V16" s="141">
        <v>201486</v>
      </c>
      <c r="W16" s="142">
        <v>76855</v>
      </c>
      <c r="X16" s="141">
        <v>70207</v>
      </c>
      <c r="Y16" s="140">
        <f>SUM(U16:X16)</f>
        <v>551988</v>
      </c>
      <c r="Z16" s="139">
        <f>IF(ISERROR(S16/Y16-1),"         /0",IF(S16/Y16&gt;5,"  *  ",(S16/Y16-1)))</f>
        <v>0.16798372428386132</v>
      </c>
    </row>
    <row r="17" spans="1:26" ht="21" customHeight="1">
      <c r="A17" s="147" t="s">
        <v>375</v>
      </c>
      <c r="B17" s="375" t="s">
        <v>376</v>
      </c>
      <c r="C17" s="145">
        <v>45017</v>
      </c>
      <c r="D17" s="141">
        <v>43240</v>
      </c>
      <c r="E17" s="142">
        <v>257</v>
      </c>
      <c r="F17" s="141">
        <v>336</v>
      </c>
      <c r="G17" s="140">
        <f>SUM(C17:F17)</f>
        <v>88850</v>
      </c>
      <c r="H17" s="144">
        <f>G17/$G$9</f>
        <v>0.029007073351167433</v>
      </c>
      <c r="I17" s="143">
        <v>38352</v>
      </c>
      <c r="J17" s="141">
        <v>36537</v>
      </c>
      <c r="K17" s="142">
        <v>174</v>
      </c>
      <c r="L17" s="141">
        <v>244</v>
      </c>
      <c r="M17" s="140">
        <f>SUM(I17:L17)</f>
        <v>75307</v>
      </c>
      <c r="N17" s="146">
        <f>IF(ISERROR(G17/M17-1),"         /0",(G17/M17-1))</f>
        <v>0.17983719972910883</v>
      </c>
      <c r="O17" s="145">
        <v>283760</v>
      </c>
      <c r="P17" s="141">
        <v>275134</v>
      </c>
      <c r="Q17" s="142">
        <v>2361</v>
      </c>
      <c r="R17" s="141">
        <v>2091</v>
      </c>
      <c r="S17" s="140">
        <f>SUM(O17:R17)</f>
        <v>563346</v>
      </c>
      <c r="T17" s="144">
        <f>S17/$S$9</f>
        <v>0.030684082051675336</v>
      </c>
      <c r="U17" s="143">
        <v>236875</v>
      </c>
      <c r="V17" s="141">
        <v>228707</v>
      </c>
      <c r="W17" s="142">
        <v>8864</v>
      </c>
      <c r="X17" s="141">
        <v>7216</v>
      </c>
      <c r="Y17" s="140">
        <f>SUM(U17:X17)</f>
        <v>481662</v>
      </c>
      <c r="Z17" s="139">
        <f>IF(ISERROR(S17/Y17-1),"         /0",IF(S17/Y17&gt;5,"  *  ",(S17/Y17-1)))</f>
        <v>0.1695878022347621</v>
      </c>
    </row>
    <row r="18" spans="1:26" ht="21" customHeight="1">
      <c r="A18" s="147" t="s">
        <v>377</v>
      </c>
      <c r="B18" s="375" t="s">
        <v>378</v>
      </c>
      <c r="C18" s="145">
        <v>38740</v>
      </c>
      <c r="D18" s="141">
        <v>37052</v>
      </c>
      <c r="E18" s="142">
        <v>1813</v>
      </c>
      <c r="F18" s="141">
        <v>2096</v>
      </c>
      <c r="G18" s="140">
        <f t="shared" si="0"/>
        <v>79701</v>
      </c>
      <c r="H18" s="144">
        <f t="shared" si="1"/>
        <v>0.026020177300634727</v>
      </c>
      <c r="I18" s="143">
        <v>27664</v>
      </c>
      <c r="J18" s="141">
        <v>27503</v>
      </c>
      <c r="K18" s="142">
        <v>1390</v>
      </c>
      <c r="L18" s="141">
        <v>1660</v>
      </c>
      <c r="M18" s="140">
        <f t="shared" si="2"/>
        <v>58217</v>
      </c>
      <c r="N18" s="146">
        <f t="shared" si="3"/>
        <v>0.3690331002971641</v>
      </c>
      <c r="O18" s="145">
        <v>221103</v>
      </c>
      <c r="P18" s="141">
        <v>212144</v>
      </c>
      <c r="Q18" s="142">
        <v>11776</v>
      </c>
      <c r="R18" s="141">
        <v>12652</v>
      </c>
      <c r="S18" s="140">
        <f t="shared" si="4"/>
        <v>457675</v>
      </c>
      <c r="T18" s="144">
        <f t="shared" si="5"/>
        <v>0.024928440519681527</v>
      </c>
      <c r="U18" s="143">
        <v>197848</v>
      </c>
      <c r="V18" s="141">
        <v>185703</v>
      </c>
      <c r="W18" s="142">
        <v>9838</v>
      </c>
      <c r="X18" s="141">
        <v>10189</v>
      </c>
      <c r="Y18" s="140">
        <f t="shared" si="6"/>
        <v>403578</v>
      </c>
      <c r="Z18" s="139">
        <f t="shared" si="7"/>
        <v>0.13404348106190134</v>
      </c>
    </row>
    <row r="19" spans="1:26" ht="21" customHeight="1">
      <c r="A19" s="147" t="s">
        <v>379</v>
      </c>
      <c r="B19" s="375" t="s">
        <v>380</v>
      </c>
      <c r="C19" s="145">
        <v>40326</v>
      </c>
      <c r="D19" s="141">
        <v>37758</v>
      </c>
      <c r="E19" s="142">
        <v>242</v>
      </c>
      <c r="F19" s="141">
        <v>223</v>
      </c>
      <c r="G19" s="140">
        <f t="shared" si="0"/>
        <v>78549</v>
      </c>
      <c r="H19" s="144">
        <f aca="true" t="shared" si="8" ref="H19:H29">G19/$G$9</f>
        <v>0.025644081087910532</v>
      </c>
      <c r="I19" s="143">
        <v>32356</v>
      </c>
      <c r="J19" s="141">
        <v>30599</v>
      </c>
      <c r="K19" s="142">
        <v>249</v>
      </c>
      <c r="L19" s="141">
        <v>298</v>
      </c>
      <c r="M19" s="140">
        <f aca="true" t="shared" si="9" ref="M19:M29">SUM(I19:L19)</f>
        <v>63502</v>
      </c>
      <c r="N19" s="146">
        <f aca="true" t="shared" si="10" ref="N19:N29">IF(ISERROR(G19/M19-1),"         /0",(G19/M19-1))</f>
        <v>0.23695316682939116</v>
      </c>
      <c r="O19" s="145">
        <v>239493</v>
      </c>
      <c r="P19" s="141">
        <v>236645</v>
      </c>
      <c r="Q19" s="142">
        <v>2170</v>
      </c>
      <c r="R19" s="141">
        <v>2410</v>
      </c>
      <c r="S19" s="140">
        <f aca="true" t="shared" si="11" ref="S19:S29">SUM(O19:R19)</f>
        <v>480718</v>
      </c>
      <c r="T19" s="144">
        <f aca="true" t="shared" si="12" ref="T19:T29">S19/$S$9</f>
        <v>0.026183536504594446</v>
      </c>
      <c r="U19" s="143">
        <v>216601</v>
      </c>
      <c r="V19" s="141">
        <v>211907</v>
      </c>
      <c r="W19" s="142">
        <v>2928</v>
      </c>
      <c r="X19" s="141">
        <v>2880</v>
      </c>
      <c r="Y19" s="140">
        <f aca="true" t="shared" si="13" ref="Y19:Y29">SUM(U19:X19)</f>
        <v>434316</v>
      </c>
      <c r="Z19" s="139">
        <f aca="true" t="shared" si="14" ref="Z19:Z29">IF(ISERROR(S19/Y19-1),"         /0",IF(S19/Y19&gt;5,"  *  ",(S19/Y19-1)))</f>
        <v>0.10683925989371801</v>
      </c>
    </row>
    <row r="20" spans="1:26" ht="21" customHeight="1">
      <c r="A20" s="147" t="s">
        <v>381</v>
      </c>
      <c r="B20" s="375" t="s">
        <v>382</v>
      </c>
      <c r="C20" s="145">
        <v>37668</v>
      </c>
      <c r="D20" s="141">
        <v>38187</v>
      </c>
      <c r="E20" s="142">
        <v>1030</v>
      </c>
      <c r="F20" s="141">
        <v>1054</v>
      </c>
      <c r="G20" s="140">
        <f t="shared" si="0"/>
        <v>77939</v>
      </c>
      <c r="H20" s="144">
        <f t="shared" si="8"/>
        <v>0.025444932919714558</v>
      </c>
      <c r="I20" s="143">
        <v>35320</v>
      </c>
      <c r="J20" s="141">
        <v>36646</v>
      </c>
      <c r="K20" s="142">
        <v>1488</v>
      </c>
      <c r="L20" s="141">
        <v>1668</v>
      </c>
      <c r="M20" s="140">
        <f t="shared" si="9"/>
        <v>75122</v>
      </c>
      <c r="N20" s="146">
        <f t="shared" si="10"/>
        <v>0.037499001624024864</v>
      </c>
      <c r="O20" s="145">
        <v>250689</v>
      </c>
      <c r="P20" s="141">
        <v>255644</v>
      </c>
      <c r="Q20" s="142">
        <v>6480</v>
      </c>
      <c r="R20" s="141">
        <v>7162</v>
      </c>
      <c r="S20" s="140">
        <f t="shared" si="11"/>
        <v>519975</v>
      </c>
      <c r="T20" s="144">
        <f t="shared" si="12"/>
        <v>0.028321769507229807</v>
      </c>
      <c r="U20" s="143">
        <v>245996</v>
      </c>
      <c r="V20" s="141">
        <v>250239</v>
      </c>
      <c r="W20" s="142">
        <v>6951</v>
      </c>
      <c r="X20" s="141">
        <v>8418</v>
      </c>
      <c r="Y20" s="140">
        <f t="shared" si="13"/>
        <v>511604</v>
      </c>
      <c r="Z20" s="139">
        <f t="shared" si="14"/>
        <v>0.016362264563998696</v>
      </c>
    </row>
    <row r="21" spans="1:26" ht="21" customHeight="1">
      <c r="A21" s="147" t="s">
        <v>383</v>
      </c>
      <c r="B21" s="375" t="s">
        <v>384</v>
      </c>
      <c r="C21" s="145">
        <v>24843</v>
      </c>
      <c r="D21" s="141">
        <v>23557</v>
      </c>
      <c r="E21" s="142">
        <v>90</v>
      </c>
      <c r="F21" s="141">
        <v>100</v>
      </c>
      <c r="G21" s="140">
        <f t="shared" si="0"/>
        <v>48590</v>
      </c>
      <c r="H21" s="144">
        <f>G21/$G$9</f>
        <v>0.015863294250233265</v>
      </c>
      <c r="I21" s="143">
        <v>25489</v>
      </c>
      <c r="J21" s="141">
        <v>24322</v>
      </c>
      <c r="K21" s="142">
        <v>107</v>
      </c>
      <c r="L21" s="141">
        <v>90</v>
      </c>
      <c r="M21" s="140">
        <f>SUM(I21:L21)</f>
        <v>50008</v>
      </c>
      <c r="N21" s="146">
        <f>IF(ISERROR(G21/M21-1),"         /0",(G21/M21-1))</f>
        <v>-0.02835546312589987</v>
      </c>
      <c r="O21" s="145">
        <v>161107</v>
      </c>
      <c r="P21" s="141">
        <v>154405</v>
      </c>
      <c r="Q21" s="142">
        <v>860</v>
      </c>
      <c r="R21" s="141">
        <v>1125</v>
      </c>
      <c r="S21" s="140">
        <f>SUM(O21:R21)</f>
        <v>317497</v>
      </c>
      <c r="T21" s="144">
        <f>S21/$S$9</f>
        <v>0.01729328689501792</v>
      </c>
      <c r="U21" s="143">
        <v>165547</v>
      </c>
      <c r="V21" s="141">
        <v>157125</v>
      </c>
      <c r="W21" s="142">
        <v>910</v>
      </c>
      <c r="X21" s="141">
        <v>792</v>
      </c>
      <c r="Y21" s="140">
        <f>SUM(U21:X21)</f>
        <v>324374</v>
      </c>
      <c r="Z21" s="139">
        <f>IF(ISERROR(S21/Y21-1),"         /0",IF(S21/Y21&gt;5,"  *  ",(S21/Y21-1)))</f>
        <v>-0.021200836071941676</v>
      </c>
    </row>
    <row r="22" spans="1:26" ht="21" customHeight="1">
      <c r="A22" s="147" t="s">
        <v>385</v>
      </c>
      <c r="B22" s="375" t="s">
        <v>385</v>
      </c>
      <c r="C22" s="145">
        <v>14778</v>
      </c>
      <c r="D22" s="141">
        <v>13982</v>
      </c>
      <c r="E22" s="142">
        <v>1568</v>
      </c>
      <c r="F22" s="141">
        <v>1617</v>
      </c>
      <c r="G22" s="140">
        <f t="shared" si="0"/>
        <v>31945</v>
      </c>
      <c r="H22" s="144">
        <f>G22/$G$9</f>
        <v>0.010429161037738251</v>
      </c>
      <c r="I22" s="143">
        <v>11904</v>
      </c>
      <c r="J22" s="141">
        <v>11365</v>
      </c>
      <c r="K22" s="142">
        <v>1814</v>
      </c>
      <c r="L22" s="141">
        <v>1574</v>
      </c>
      <c r="M22" s="140">
        <f>SUM(I22:L22)</f>
        <v>26657</v>
      </c>
      <c r="N22" s="146">
        <f>IF(ISERROR(G22/M22-1),"         /0",(G22/M22-1))</f>
        <v>0.19837190981730868</v>
      </c>
      <c r="O22" s="145">
        <v>99157</v>
      </c>
      <c r="P22" s="141">
        <v>95394</v>
      </c>
      <c r="Q22" s="142">
        <v>13399</v>
      </c>
      <c r="R22" s="141">
        <v>13419</v>
      </c>
      <c r="S22" s="140">
        <f>SUM(O22:R22)</f>
        <v>221369</v>
      </c>
      <c r="T22" s="144">
        <f>S22/$S$9</f>
        <v>0.012057429288034915</v>
      </c>
      <c r="U22" s="143">
        <v>75588</v>
      </c>
      <c r="V22" s="141">
        <v>74281</v>
      </c>
      <c r="W22" s="142">
        <v>13246</v>
      </c>
      <c r="X22" s="141">
        <v>12319</v>
      </c>
      <c r="Y22" s="140">
        <f>SUM(U22:X22)</f>
        <v>175434</v>
      </c>
      <c r="Z22" s="139">
        <f>IF(ISERROR(S22/Y22-1),"         /0",IF(S22/Y22&gt;5,"  *  ",(S22/Y22-1)))</f>
        <v>0.261836360112635</v>
      </c>
    </row>
    <row r="23" spans="1:26" ht="21" customHeight="1">
      <c r="A23" s="147" t="s">
        <v>386</v>
      </c>
      <c r="B23" s="375" t="s">
        <v>387</v>
      </c>
      <c r="C23" s="145">
        <v>14397</v>
      </c>
      <c r="D23" s="141">
        <v>13863</v>
      </c>
      <c r="E23" s="142">
        <v>72</v>
      </c>
      <c r="F23" s="141">
        <v>73</v>
      </c>
      <c r="G23" s="140">
        <f t="shared" si="0"/>
        <v>28405</v>
      </c>
      <c r="H23" s="144">
        <f>G23/$G$9</f>
        <v>0.009273448717387856</v>
      </c>
      <c r="I23" s="143">
        <v>12086</v>
      </c>
      <c r="J23" s="141">
        <v>11429</v>
      </c>
      <c r="K23" s="142">
        <v>110</v>
      </c>
      <c r="L23" s="141">
        <v>122</v>
      </c>
      <c r="M23" s="140">
        <f>SUM(I23:L23)</f>
        <v>23747</v>
      </c>
      <c r="N23" s="146">
        <f>IF(ISERROR(G23/M23-1),"         /0",(G23/M23-1))</f>
        <v>0.19615109276961307</v>
      </c>
      <c r="O23" s="145">
        <v>83526</v>
      </c>
      <c r="P23" s="141">
        <v>79103</v>
      </c>
      <c r="Q23" s="142">
        <v>1525</v>
      </c>
      <c r="R23" s="141">
        <v>1221</v>
      </c>
      <c r="S23" s="140">
        <f>SUM(O23:R23)</f>
        <v>165375</v>
      </c>
      <c r="T23" s="144">
        <f>S23/$S$9</f>
        <v>0.009007572733800913</v>
      </c>
      <c r="U23" s="143">
        <v>80567</v>
      </c>
      <c r="V23" s="141">
        <v>76168</v>
      </c>
      <c r="W23" s="142">
        <v>1692</v>
      </c>
      <c r="X23" s="141">
        <v>1454</v>
      </c>
      <c r="Y23" s="140">
        <f>SUM(U23:X23)</f>
        <v>159881</v>
      </c>
      <c r="Z23" s="139">
        <f>IF(ISERROR(S23/Y23-1),"         /0",IF(S23/Y23&gt;5,"  *  ",(S23/Y23-1)))</f>
        <v>0.03436305752403346</v>
      </c>
    </row>
    <row r="24" spans="1:26" ht="21" customHeight="1">
      <c r="A24" s="147" t="s">
        <v>388</v>
      </c>
      <c r="B24" s="375" t="s">
        <v>389</v>
      </c>
      <c r="C24" s="145">
        <v>12017</v>
      </c>
      <c r="D24" s="141">
        <v>11548</v>
      </c>
      <c r="E24" s="142">
        <v>1571</v>
      </c>
      <c r="F24" s="141">
        <v>1248</v>
      </c>
      <c r="G24" s="140">
        <f t="shared" si="0"/>
        <v>26384</v>
      </c>
      <c r="H24" s="144">
        <f t="shared" si="8"/>
        <v>0.008613647983086118</v>
      </c>
      <c r="I24" s="143">
        <v>11049</v>
      </c>
      <c r="J24" s="141">
        <v>10421</v>
      </c>
      <c r="K24" s="142">
        <v>1241</v>
      </c>
      <c r="L24" s="141">
        <v>1031</v>
      </c>
      <c r="M24" s="140">
        <f t="shared" si="9"/>
        <v>23742</v>
      </c>
      <c r="N24" s="146">
        <f t="shared" si="10"/>
        <v>0.11127958891416045</v>
      </c>
      <c r="O24" s="145">
        <v>76879</v>
      </c>
      <c r="P24" s="141">
        <v>71236</v>
      </c>
      <c r="Q24" s="142">
        <v>8677</v>
      </c>
      <c r="R24" s="141">
        <v>8322</v>
      </c>
      <c r="S24" s="140">
        <f t="shared" si="11"/>
        <v>165114</v>
      </c>
      <c r="T24" s="144">
        <f t="shared" si="12"/>
        <v>0.008993356700642805</v>
      </c>
      <c r="U24" s="143">
        <v>74496</v>
      </c>
      <c r="V24" s="141">
        <v>68552</v>
      </c>
      <c r="W24" s="142">
        <v>7539</v>
      </c>
      <c r="X24" s="141">
        <v>7718</v>
      </c>
      <c r="Y24" s="140">
        <f t="shared" si="13"/>
        <v>158305</v>
      </c>
      <c r="Z24" s="139">
        <f t="shared" si="14"/>
        <v>0.043011907393954774</v>
      </c>
    </row>
    <row r="25" spans="1:26" ht="21" customHeight="1">
      <c r="A25" s="147" t="s">
        <v>390</v>
      </c>
      <c r="B25" s="375" t="s">
        <v>391</v>
      </c>
      <c r="C25" s="145">
        <v>12299</v>
      </c>
      <c r="D25" s="141">
        <v>10956</v>
      </c>
      <c r="E25" s="142">
        <v>572</v>
      </c>
      <c r="F25" s="141">
        <v>566</v>
      </c>
      <c r="G25" s="140">
        <f t="shared" si="0"/>
        <v>24393</v>
      </c>
      <c r="H25" s="144">
        <f t="shared" si="8"/>
        <v>0.00796364142099074</v>
      </c>
      <c r="I25" s="143">
        <v>10641</v>
      </c>
      <c r="J25" s="141">
        <v>9700</v>
      </c>
      <c r="K25" s="142">
        <v>647</v>
      </c>
      <c r="L25" s="141">
        <v>594</v>
      </c>
      <c r="M25" s="140">
        <f t="shared" si="9"/>
        <v>21582</v>
      </c>
      <c r="N25" s="146">
        <f t="shared" si="10"/>
        <v>0.1302474284125661</v>
      </c>
      <c r="O25" s="145">
        <v>82948</v>
      </c>
      <c r="P25" s="141">
        <v>80599</v>
      </c>
      <c r="Q25" s="142">
        <v>3557</v>
      </c>
      <c r="R25" s="141">
        <v>3619</v>
      </c>
      <c r="S25" s="140">
        <f t="shared" si="11"/>
        <v>170723</v>
      </c>
      <c r="T25" s="144">
        <f t="shared" si="12"/>
        <v>0.009298865244642135</v>
      </c>
      <c r="U25" s="143">
        <v>71853</v>
      </c>
      <c r="V25" s="141">
        <v>69181</v>
      </c>
      <c r="W25" s="142">
        <v>5460</v>
      </c>
      <c r="X25" s="141">
        <v>5333</v>
      </c>
      <c r="Y25" s="140">
        <f t="shared" si="13"/>
        <v>151827</v>
      </c>
      <c r="Z25" s="139">
        <f t="shared" si="14"/>
        <v>0.12445744169350648</v>
      </c>
    </row>
    <row r="26" spans="1:26" ht="21" customHeight="1">
      <c r="A26" s="147" t="s">
        <v>392</v>
      </c>
      <c r="B26" s="375" t="s">
        <v>393</v>
      </c>
      <c r="C26" s="145">
        <v>11385</v>
      </c>
      <c r="D26" s="141">
        <v>10569</v>
      </c>
      <c r="E26" s="142">
        <v>33</v>
      </c>
      <c r="F26" s="141">
        <v>22</v>
      </c>
      <c r="G26" s="140">
        <f t="shared" si="0"/>
        <v>22009</v>
      </c>
      <c r="H26" s="144">
        <f t="shared" si="8"/>
        <v>0.007185331202992054</v>
      </c>
      <c r="I26" s="143">
        <v>10471</v>
      </c>
      <c r="J26" s="141">
        <v>10038</v>
      </c>
      <c r="K26" s="142">
        <v>20</v>
      </c>
      <c r="L26" s="141">
        <v>18</v>
      </c>
      <c r="M26" s="140">
        <f t="shared" si="9"/>
        <v>20547</v>
      </c>
      <c r="N26" s="146">
        <f t="shared" si="10"/>
        <v>0.07115393974789508</v>
      </c>
      <c r="O26" s="145">
        <v>83632</v>
      </c>
      <c r="P26" s="141">
        <v>77289</v>
      </c>
      <c r="Q26" s="142">
        <v>1719</v>
      </c>
      <c r="R26" s="141">
        <v>1504</v>
      </c>
      <c r="S26" s="140">
        <f t="shared" si="11"/>
        <v>164144</v>
      </c>
      <c r="T26" s="144">
        <f t="shared" si="12"/>
        <v>0.008940523167449838</v>
      </c>
      <c r="U26" s="143">
        <v>65428</v>
      </c>
      <c r="V26" s="141">
        <v>60586</v>
      </c>
      <c r="W26" s="142">
        <v>1662</v>
      </c>
      <c r="X26" s="141">
        <v>1407</v>
      </c>
      <c r="Y26" s="140">
        <f t="shared" si="13"/>
        <v>129083</v>
      </c>
      <c r="Z26" s="139">
        <f t="shared" si="14"/>
        <v>0.27161593703276177</v>
      </c>
    </row>
    <row r="27" spans="1:26" ht="21" customHeight="1">
      <c r="A27" s="147" t="s">
        <v>394</v>
      </c>
      <c r="B27" s="375" t="s">
        <v>395</v>
      </c>
      <c r="C27" s="145">
        <v>10640</v>
      </c>
      <c r="D27" s="141">
        <v>9860</v>
      </c>
      <c r="E27" s="142">
        <v>85</v>
      </c>
      <c r="F27" s="141">
        <v>65</v>
      </c>
      <c r="G27" s="140">
        <f t="shared" si="0"/>
        <v>20650</v>
      </c>
      <c r="H27" s="144">
        <f t="shared" si="8"/>
        <v>0.006741655202043979</v>
      </c>
      <c r="I27" s="143">
        <v>10427</v>
      </c>
      <c r="J27" s="141">
        <v>9488</v>
      </c>
      <c r="K27" s="142">
        <v>8</v>
      </c>
      <c r="L27" s="141">
        <v>18</v>
      </c>
      <c r="M27" s="140">
        <f t="shared" si="9"/>
        <v>19941</v>
      </c>
      <c r="N27" s="146">
        <f t="shared" si="10"/>
        <v>0.035554886916403294</v>
      </c>
      <c r="O27" s="145">
        <v>65515</v>
      </c>
      <c r="P27" s="141">
        <v>63051</v>
      </c>
      <c r="Q27" s="142">
        <v>906</v>
      </c>
      <c r="R27" s="141">
        <v>735</v>
      </c>
      <c r="S27" s="140">
        <f t="shared" si="11"/>
        <v>130207</v>
      </c>
      <c r="T27" s="144">
        <f t="shared" si="12"/>
        <v>0.0070920575839759055</v>
      </c>
      <c r="U27" s="143">
        <v>66630</v>
      </c>
      <c r="V27" s="141">
        <v>62431</v>
      </c>
      <c r="W27" s="142">
        <v>957</v>
      </c>
      <c r="X27" s="141">
        <v>655</v>
      </c>
      <c r="Y27" s="140">
        <f t="shared" si="13"/>
        <v>130673</v>
      </c>
      <c r="Z27" s="139">
        <f t="shared" si="14"/>
        <v>-0.0035661536813266226</v>
      </c>
    </row>
    <row r="28" spans="1:26" ht="21" customHeight="1">
      <c r="A28" s="147" t="s">
        <v>396</v>
      </c>
      <c r="B28" s="375" t="s">
        <v>397</v>
      </c>
      <c r="C28" s="145">
        <v>8823</v>
      </c>
      <c r="D28" s="141">
        <v>8693</v>
      </c>
      <c r="E28" s="142">
        <v>7</v>
      </c>
      <c r="F28" s="141">
        <v>11</v>
      </c>
      <c r="G28" s="140">
        <f t="shared" si="0"/>
        <v>17534</v>
      </c>
      <c r="H28" s="144">
        <f t="shared" si="8"/>
        <v>0.0057243671822101265</v>
      </c>
      <c r="I28" s="143">
        <v>8772</v>
      </c>
      <c r="J28" s="141">
        <v>9624</v>
      </c>
      <c r="K28" s="142">
        <v>32</v>
      </c>
      <c r="L28" s="141">
        <v>29</v>
      </c>
      <c r="M28" s="140">
        <f t="shared" si="9"/>
        <v>18457</v>
      </c>
      <c r="N28" s="146">
        <f t="shared" si="10"/>
        <v>-0.050008126997886926</v>
      </c>
      <c r="O28" s="145">
        <v>54993</v>
      </c>
      <c r="P28" s="141">
        <v>54228</v>
      </c>
      <c r="Q28" s="142">
        <v>284</v>
      </c>
      <c r="R28" s="141">
        <v>224</v>
      </c>
      <c r="S28" s="140">
        <f t="shared" si="11"/>
        <v>109729</v>
      </c>
      <c r="T28" s="144">
        <f t="shared" si="12"/>
        <v>0.005976670890444386</v>
      </c>
      <c r="U28" s="143">
        <v>59109</v>
      </c>
      <c r="V28" s="141">
        <v>61877</v>
      </c>
      <c r="W28" s="142">
        <v>477</v>
      </c>
      <c r="X28" s="141">
        <v>439</v>
      </c>
      <c r="Y28" s="140">
        <f t="shared" si="13"/>
        <v>121902</v>
      </c>
      <c r="Z28" s="139">
        <f t="shared" si="14"/>
        <v>-0.09985890305327227</v>
      </c>
    </row>
    <row r="29" spans="1:26" ht="21" customHeight="1">
      <c r="A29" s="147" t="s">
        <v>398</v>
      </c>
      <c r="B29" s="375" t="s">
        <v>399</v>
      </c>
      <c r="C29" s="145">
        <v>8465</v>
      </c>
      <c r="D29" s="141">
        <v>8634</v>
      </c>
      <c r="E29" s="142">
        <v>149</v>
      </c>
      <c r="F29" s="141">
        <v>155</v>
      </c>
      <c r="G29" s="140">
        <f t="shared" si="0"/>
        <v>17403</v>
      </c>
      <c r="H29" s="144">
        <f t="shared" si="8"/>
        <v>0.005681599296909024</v>
      </c>
      <c r="I29" s="143">
        <v>7146</v>
      </c>
      <c r="J29" s="141">
        <v>6783</v>
      </c>
      <c r="K29" s="142">
        <v>1022</v>
      </c>
      <c r="L29" s="141">
        <v>1132</v>
      </c>
      <c r="M29" s="140">
        <f t="shared" si="9"/>
        <v>16083</v>
      </c>
      <c r="N29" s="146">
        <f t="shared" si="10"/>
        <v>0.08207423988061935</v>
      </c>
      <c r="O29" s="145">
        <v>55520</v>
      </c>
      <c r="P29" s="141">
        <v>54514</v>
      </c>
      <c r="Q29" s="142">
        <v>1203</v>
      </c>
      <c r="R29" s="141">
        <v>1283</v>
      </c>
      <c r="S29" s="140">
        <f t="shared" si="11"/>
        <v>112520</v>
      </c>
      <c r="T29" s="144">
        <f t="shared" si="12"/>
        <v>0.006128689850384149</v>
      </c>
      <c r="U29" s="143">
        <v>51945</v>
      </c>
      <c r="V29" s="141">
        <v>49833</v>
      </c>
      <c r="W29" s="142">
        <v>3797</v>
      </c>
      <c r="X29" s="141">
        <v>4182</v>
      </c>
      <c r="Y29" s="140">
        <f t="shared" si="13"/>
        <v>109757</v>
      </c>
      <c r="Z29" s="139">
        <f t="shared" si="14"/>
        <v>0.025173793015479617</v>
      </c>
    </row>
    <row r="30" spans="1:26" ht="21" customHeight="1">
      <c r="A30" s="147" t="s">
        <v>400</v>
      </c>
      <c r="B30" s="375" t="s">
        <v>401</v>
      </c>
      <c r="C30" s="145">
        <v>7526</v>
      </c>
      <c r="D30" s="141">
        <v>7833</v>
      </c>
      <c r="E30" s="142">
        <v>19</v>
      </c>
      <c r="F30" s="141">
        <v>12</v>
      </c>
      <c r="G30" s="140">
        <f t="shared" si="0"/>
        <v>15390</v>
      </c>
      <c r="H30" s="144">
        <f>G30/$G$9</f>
        <v>0.005024410341862316</v>
      </c>
      <c r="I30" s="143">
        <v>7302</v>
      </c>
      <c r="J30" s="141">
        <v>7223</v>
      </c>
      <c r="K30" s="142">
        <v>6</v>
      </c>
      <c r="L30" s="141">
        <v>9</v>
      </c>
      <c r="M30" s="140">
        <f>SUM(I30:L30)</f>
        <v>14540</v>
      </c>
      <c r="N30" s="146">
        <f>IF(ISERROR(G30/M30-1),"         /0",(G30/M30-1))</f>
        <v>0.05845942228335632</v>
      </c>
      <c r="O30" s="145">
        <v>44153</v>
      </c>
      <c r="P30" s="141">
        <v>44272</v>
      </c>
      <c r="Q30" s="142">
        <v>253</v>
      </c>
      <c r="R30" s="141">
        <v>113</v>
      </c>
      <c r="S30" s="140">
        <f>SUM(O30:R30)</f>
        <v>88791</v>
      </c>
      <c r="T30" s="144">
        <f>S30/$S$9</f>
        <v>0.004836229119316201</v>
      </c>
      <c r="U30" s="143">
        <v>42479</v>
      </c>
      <c r="V30" s="141">
        <v>42537</v>
      </c>
      <c r="W30" s="142">
        <v>233</v>
      </c>
      <c r="X30" s="141">
        <v>172</v>
      </c>
      <c r="Y30" s="140">
        <f>SUM(U30:X30)</f>
        <v>85421</v>
      </c>
      <c r="Z30" s="139">
        <f>IF(ISERROR(S30/Y30-1),"         /0",IF(S30/Y30&gt;5,"  *  ",(S30/Y30-1)))</f>
        <v>0.03945165708666498</v>
      </c>
    </row>
    <row r="31" spans="1:26" ht="21" customHeight="1">
      <c r="A31" s="147" t="s">
        <v>402</v>
      </c>
      <c r="B31" s="375" t="s">
        <v>403</v>
      </c>
      <c r="C31" s="145">
        <v>7456</v>
      </c>
      <c r="D31" s="141">
        <v>7260</v>
      </c>
      <c r="E31" s="142">
        <v>0</v>
      </c>
      <c r="F31" s="141">
        <v>0</v>
      </c>
      <c r="G31" s="140">
        <f t="shared" si="0"/>
        <v>14716</v>
      </c>
      <c r="H31" s="144">
        <f>G31/$G$9</f>
        <v>0.004804367939626111</v>
      </c>
      <c r="I31" s="143">
        <v>7249</v>
      </c>
      <c r="J31" s="141">
        <v>6742</v>
      </c>
      <c r="K31" s="142">
        <v>8</v>
      </c>
      <c r="L31" s="141">
        <v>6</v>
      </c>
      <c r="M31" s="140">
        <f>SUM(I31:L31)</f>
        <v>14005</v>
      </c>
      <c r="N31" s="146">
        <f>IF(ISERROR(G31/M31-1),"         /0",(G31/M31-1))</f>
        <v>0.050767583006069206</v>
      </c>
      <c r="O31" s="145">
        <v>49887</v>
      </c>
      <c r="P31" s="141">
        <v>49126</v>
      </c>
      <c r="Q31" s="142">
        <v>92</v>
      </c>
      <c r="R31" s="141">
        <v>58</v>
      </c>
      <c r="S31" s="140">
        <f>SUM(O31:R31)</f>
        <v>99163</v>
      </c>
      <c r="T31" s="144">
        <f>S31/$S$9</f>
        <v>0.005401166651560997</v>
      </c>
      <c r="U31" s="143">
        <v>48403</v>
      </c>
      <c r="V31" s="141">
        <v>47527</v>
      </c>
      <c r="W31" s="142">
        <v>463</v>
      </c>
      <c r="X31" s="141">
        <v>393</v>
      </c>
      <c r="Y31" s="140">
        <f>SUM(U31:X31)</f>
        <v>96786</v>
      </c>
      <c r="Z31" s="139">
        <f>IF(ISERROR(S31/Y31-1),"         /0",IF(S31/Y31&gt;5,"  *  ",(S31/Y31-1)))</f>
        <v>0.024559337094207878</v>
      </c>
    </row>
    <row r="32" spans="1:26" ht="21" customHeight="1">
      <c r="A32" s="147" t="s">
        <v>404</v>
      </c>
      <c r="B32" s="375" t="s">
        <v>405</v>
      </c>
      <c r="C32" s="145">
        <v>6651</v>
      </c>
      <c r="D32" s="141">
        <v>6224</v>
      </c>
      <c r="E32" s="142">
        <v>91</v>
      </c>
      <c r="F32" s="141">
        <v>75</v>
      </c>
      <c r="G32" s="140">
        <f t="shared" si="0"/>
        <v>13041</v>
      </c>
      <c r="H32" s="144">
        <f>G32/$G$9</f>
        <v>0.004257526658104384</v>
      </c>
      <c r="I32" s="143">
        <v>6263</v>
      </c>
      <c r="J32" s="141">
        <v>6127</v>
      </c>
      <c r="K32" s="142">
        <v>110</v>
      </c>
      <c r="L32" s="141">
        <v>73</v>
      </c>
      <c r="M32" s="140">
        <f>SUM(I32:L32)</f>
        <v>12573</v>
      </c>
      <c r="N32" s="146">
        <f>IF(ISERROR(G32/M32-1),"         /0",(G32/M32-1))</f>
        <v>0.03722261989978515</v>
      </c>
      <c r="O32" s="145">
        <v>44346</v>
      </c>
      <c r="P32" s="141">
        <v>42334</v>
      </c>
      <c r="Q32" s="142">
        <v>618</v>
      </c>
      <c r="R32" s="141">
        <v>671</v>
      </c>
      <c r="S32" s="140">
        <f>SUM(O32:R32)</f>
        <v>87969</v>
      </c>
      <c r="T32" s="144">
        <f>S32/$S$9</f>
        <v>0.004791456785002161</v>
      </c>
      <c r="U32" s="143">
        <v>45990</v>
      </c>
      <c r="V32" s="141">
        <v>43902</v>
      </c>
      <c r="W32" s="142">
        <v>1015</v>
      </c>
      <c r="X32" s="141">
        <v>1111</v>
      </c>
      <c r="Y32" s="140">
        <f>SUM(U32:X32)</f>
        <v>92018</v>
      </c>
      <c r="Z32" s="139">
        <f>IF(ISERROR(S32/Y32-1),"         /0",IF(S32/Y32&gt;5,"  *  ",(S32/Y32-1)))</f>
        <v>-0.044002260427307704</v>
      </c>
    </row>
    <row r="33" spans="1:26" ht="21" customHeight="1">
      <c r="A33" s="147" t="s">
        <v>406</v>
      </c>
      <c r="B33" s="375" t="s">
        <v>407</v>
      </c>
      <c r="C33" s="145">
        <v>2329</v>
      </c>
      <c r="D33" s="141">
        <v>2253</v>
      </c>
      <c r="E33" s="142">
        <v>2907</v>
      </c>
      <c r="F33" s="141">
        <v>2786</v>
      </c>
      <c r="G33" s="140">
        <f t="shared" si="0"/>
        <v>10275</v>
      </c>
      <c r="H33" s="144">
        <f>G33/$G$9</f>
        <v>0.003354503980678057</v>
      </c>
      <c r="I33" s="143">
        <v>2720</v>
      </c>
      <c r="J33" s="141">
        <v>2323</v>
      </c>
      <c r="K33" s="142">
        <v>2713</v>
      </c>
      <c r="L33" s="141">
        <v>2427</v>
      </c>
      <c r="M33" s="140">
        <f>SUM(I33:L33)</f>
        <v>10183</v>
      </c>
      <c r="N33" s="146">
        <f>IF(ISERROR(G33/M33-1),"         /0",(G33/M33-1))</f>
        <v>0.009034665619169102</v>
      </c>
      <c r="O33" s="145">
        <v>16408</v>
      </c>
      <c r="P33" s="141">
        <v>16067</v>
      </c>
      <c r="Q33" s="142">
        <v>18722</v>
      </c>
      <c r="R33" s="141">
        <v>17599</v>
      </c>
      <c r="S33" s="140">
        <f>SUM(O33:R33)</f>
        <v>68796</v>
      </c>
      <c r="T33" s="144">
        <f>S33/$S$9</f>
        <v>0.0037471502572611792</v>
      </c>
      <c r="U33" s="143">
        <v>16133</v>
      </c>
      <c r="V33" s="141">
        <v>14853</v>
      </c>
      <c r="W33" s="142">
        <v>15344</v>
      </c>
      <c r="X33" s="141">
        <v>13657</v>
      </c>
      <c r="Y33" s="140">
        <f>SUM(U33:X33)</f>
        <v>59987</v>
      </c>
      <c r="Z33" s="139">
        <f>IF(ISERROR(S33/Y33-1),"         /0",IF(S33/Y33&gt;5,"  *  ",(S33/Y33-1)))</f>
        <v>0.14684848383816496</v>
      </c>
    </row>
    <row r="34" spans="1:26" ht="21" customHeight="1">
      <c r="A34" s="147" t="s">
        <v>408</v>
      </c>
      <c r="B34" s="375" t="s">
        <v>409</v>
      </c>
      <c r="C34" s="145">
        <v>0</v>
      </c>
      <c r="D34" s="141">
        <v>0</v>
      </c>
      <c r="E34" s="142">
        <v>4341</v>
      </c>
      <c r="F34" s="141">
        <v>5210</v>
      </c>
      <c r="G34" s="140">
        <f t="shared" si="0"/>
        <v>9551</v>
      </c>
      <c r="H34" s="144">
        <f aca="true" t="shared" si="15" ref="H34:H46">G34/$G$9</f>
        <v>0.0031181379580979196</v>
      </c>
      <c r="I34" s="143"/>
      <c r="J34" s="141"/>
      <c r="K34" s="142">
        <v>2675</v>
      </c>
      <c r="L34" s="141">
        <v>2179</v>
      </c>
      <c r="M34" s="140">
        <f aca="true" t="shared" si="16" ref="M34:M46">SUM(I34:L34)</f>
        <v>4854</v>
      </c>
      <c r="N34" s="146">
        <f aca="true" t="shared" si="17" ref="N34:N46">IF(ISERROR(G34/M34-1),"         /0",(G34/M34-1))</f>
        <v>0.9676555418211783</v>
      </c>
      <c r="O34" s="145"/>
      <c r="P34" s="141"/>
      <c r="Q34" s="142">
        <v>26885</v>
      </c>
      <c r="R34" s="141">
        <v>33256</v>
      </c>
      <c r="S34" s="140">
        <f aca="true" t="shared" si="18" ref="S34:S46">SUM(O34:R34)</f>
        <v>60141</v>
      </c>
      <c r="T34" s="144">
        <f aca="true" t="shared" si="19" ref="T34:T46">S34/$S$9</f>
        <v>0.0032757335255239346</v>
      </c>
      <c r="U34" s="143"/>
      <c r="V34" s="141"/>
      <c r="W34" s="142">
        <v>17487</v>
      </c>
      <c r="X34" s="141">
        <v>15947</v>
      </c>
      <c r="Y34" s="140">
        <f aca="true" t="shared" si="20" ref="Y34:Y46">SUM(U34:X34)</f>
        <v>33434</v>
      </c>
      <c r="Z34" s="139">
        <f aca="true" t="shared" si="21" ref="Z34:Z46">IF(ISERROR(S34/Y34-1),"         /0",IF(S34/Y34&gt;5,"  *  ",(S34/Y34-1)))</f>
        <v>0.7987976311539151</v>
      </c>
    </row>
    <row r="35" spans="1:26" ht="21" customHeight="1">
      <c r="A35" s="147" t="s">
        <v>410</v>
      </c>
      <c r="B35" s="375" t="s">
        <v>411</v>
      </c>
      <c r="C35" s="145">
        <v>4198</v>
      </c>
      <c r="D35" s="141">
        <v>4359</v>
      </c>
      <c r="E35" s="142">
        <v>173</v>
      </c>
      <c r="F35" s="141">
        <v>100</v>
      </c>
      <c r="G35" s="140">
        <f t="shared" si="0"/>
        <v>8830</v>
      </c>
      <c r="H35" s="144">
        <f t="shared" si="15"/>
        <v>0.0028827513527384177</v>
      </c>
      <c r="I35" s="143">
        <v>4104</v>
      </c>
      <c r="J35" s="141">
        <v>4082</v>
      </c>
      <c r="K35" s="142">
        <v>408</v>
      </c>
      <c r="L35" s="141">
        <v>241</v>
      </c>
      <c r="M35" s="140">
        <f t="shared" si="16"/>
        <v>8835</v>
      </c>
      <c r="N35" s="146">
        <f t="shared" si="17"/>
        <v>-0.0005659309564233217</v>
      </c>
      <c r="O35" s="145">
        <v>29232</v>
      </c>
      <c r="P35" s="141">
        <v>29317</v>
      </c>
      <c r="Q35" s="142">
        <v>1235</v>
      </c>
      <c r="R35" s="141">
        <v>922</v>
      </c>
      <c r="S35" s="140">
        <f t="shared" si="18"/>
        <v>60706</v>
      </c>
      <c r="T35" s="144">
        <f t="shared" si="19"/>
        <v>0.0033065076969198376</v>
      </c>
      <c r="U35" s="143">
        <v>23842</v>
      </c>
      <c r="V35" s="141">
        <v>23867</v>
      </c>
      <c r="W35" s="142">
        <v>2160</v>
      </c>
      <c r="X35" s="141">
        <v>1761</v>
      </c>
      <c r="Y35" s="140">
        <f t="shared" si="20"/>
        <v>51630</v>
      </c>
      <c r="Z35" s="139">
        <f t="shared" si="21"/>
        <v>0.17578926980437726</v>
      </c>
    </row>
    <row r="36" spans="1:26" ht="21" customHeight="1">
      <c r="A36" s="147" t="s">
        <v>412</v>
      </c>
      <c r="B36" s="375" t="s">
        <v>413</v>
      </c>
      <c r="C36" s="145">
        <v>4053</v>
      </c>
      <c r="D36" s="141">
        <v>3986</v>
      </c>
      <c r="E36" s="142">
        <v>22</v>
      </c>
      <c r="F36" s="141">
        <v>19</v>
      </c>
      <c r="G36" s="140">
        <f t="shared" si="0"/>
        <v>8080</v>
      </c>
      <c r="H36" s="144">
        <f t="shared" si="15"/>
        <v>0.0026378970475794358</v>
      </c>
      <c r="I36" s="143">
        <v>2607</v>
      </c>
      <c r="J36" s="141">
        <v>2473</v>
      </c>
      <c r="K36" s="142">
        <v>18</v>
      </c>
      <c r="L36" s="141">
        <v>18</v>
      </c>
      <c r="M36" s="140">
        <f t="shared" si="16"/>
        <v>5116</v>
      </c>
      <c r="N36" s="146">
        <f t="shared" si="17"/>
        <v>0.5793588741204065</v>
      </c>
      <c r="O36" s="145">
        <v>23402</v>
      </c>
      <c r="P36" s="141">
        <v>23941</v>
      </c>
      <c r="Q36" s="142">
        <v>130</v>
      </c>
      <c r="R36" s="141">
        <v>124</v>
      </c>
      <c r="S36" s="140">
        <f t="shared" si="18"/>
        <v>47597</v>
      </c>
      <c r="T36" s="144">
        <f t="shared" si="19"/>
        <v>0.0025924924529748873</v>
      </c>
      <c r="U36" s="143">
        <v>15309</v>
      </c>
      <c r="V36" s="141">
        <v>14565</v>
      </c>
      <c r="W36" s="142">
        <v>117</v>
      </c>
      <c r="X36" s="141">
        <v>164</v>
      </c>
      <c r="Y36" s="140">
        <f t="shared" si="20"/>
        <v>30155</v>
      </c>
      <c r="Z36" s="139">
        <f t="shared" si="21"/>
        <v>0.5784115403747305</v>
      </c>
    </row>
    <row r="37" spans="1:26" ht="21" customHeight="1">
      <c r="A37" s="147" t="s">
        <v>414</v>
      </c>
      <c r="B37" s="375" t="s">
        <v>415</v>
      </c>
      <c r="C37" s="145">
        <v>3886</v>
      </c>
      <c r="D37" s="141">
        <v>3365</v>
      </c>
      <c r="E37" s="142">
        <v>144</v>
      </c>
      <c r="F37" s="141">
        <v>145</v>
      </c>
      <c r="G37" s="140">
        <f t="shared" si="0"/>
        <v>7540</v>
      </c>
      <c r="H37" s="144">
        <f t="shared" si="15"/>
        <v>0.0024616019478649683</v>
      </c>
      <c r="I37" s="143">
        <v>2412</v>
      </c>
      <c r="J37" s="141">
        <v>2135</v>
      </c>
      <c r="K37" s="142">
        <v>44</v>
      </c>
      <c r="L37" s="141">
        <v>86</v>
      </c>
      <c r="M37" s="140">
        <f t="shared" si="16"/>
        <v>4677</v>
      </c>
      <c r="N37" s="146">
        <f t="shared" si="17"/>
        <v>0.6121445370964294</v>
      </c>
      <c r="O37" s="145">
        <v>25220</v>
      </c>
      <c r="P37" s="141">
        <v>22917</v>
      </c>
      <c r="Q37" s="142">
        <v>1098</v>
      </c>
      <c r="R37" s="141">
        <v>1146</v>
      </c>
      <c r="S37" s="140">
        <f t="shared" si="18"/>
        <v>50381</v>
      </c>
      <c r="T37" s="144">
        <f t="shared" si="19"/>
        <v>0.0027441301399947016</v>
      </c>
      <c r="U37" s="143">
        <v>22247</v>
      </c>
      <c r="V37" s="141">
        <v>21489</v>
      </c>
      <c r="W37" s="142">
        <v>1576</v>
      </c>
      <c r="X37" s="141">
        <v>1555</v>
      </c>
      <c r="Y37" s="140">
        <f t="shared" si="20"/>
        <v>46867</v>
      </c>
      <c r="Z37" s="139">
        <f t="shared" si="21"/>
        <v>0.0749781296007852</v>
      </c>
    </row>
    <row r="38" spans="1:26" ht="21" customHeight="1">
      <c r="A38" s="147" t="s">
        <v>416</v>
      </c>
      <c r="B38" s="375" t="s">
        <v>417</v>
      </c>
      <c r="C38" s="145">
        <v>3268</v>
      </c>
      <c r="D38" s="141">
        <v>3136</v>
      </c>
      <c r="E38" s="142">
        <v>2</v>
      </c>
      <c r="F38" s="141">
        <v>2</v>
      </c>
      <c r="G38" s="140">
        <f t="shared" si="0"/>
        <v>6408</v>
      </c>
      <c r="H38" s="144">
        <f t="shared" si="15"/>
        <v>0.0020920351832783447</v>
      </c>
      <c r="I38" s="143">
        <v>1982</v>
      </c>
      <c r="J38" s="141">
        <v>2734</v>
      </c>
      <c r="K38" s="142">
        <v>75</v>
      </c>
      <c r="L38" s="141">
        <v>182</v>
      </c>
      <c r="M38" s="140">
        <f t="shared" si="16"/>
        <v>4973</v>
      </c>
      <c r="N38" s="146">
        <f t="shared" si="17"/>
        <v>0.2885582143575307</v>
      </c>
      <c r="O38" s="145">
        <v>20715</v>
      </c>
      <c r="P38" s="141">
        <v>22182</v>
      </c>
      <c r="Q38" s="142">
        <v>88</v>
      </c>
      <c r="R38" s="141">
        <v>85</v>
      </c>
      <c r="S38" s="140">
        <f t="shared" si="18"/>
        <v>43070</v>
      </c>
      <c r="T38" s="144">
        <f t="shared" si="19"/>
        <v>0.0023459178088877115</v>
      </c>
      <c r="U38" s="143">
        <v>2664</v>
      </c>
      <c r="V38" s="141">
        <v>4090</v>
      </c>
      <c r="W38" s="142">
        <v>15586</v>
      </c>
      <c r="X38" s="141">
        <v>15619</v>
      </c>
      <c r="Y38" s="140">
        <f t="shared" si="20"/>
        <v>37959</v>
      </c>
      <c r="Z38" s="139">
        <f t="shared" si="21"/>
        <v>0.13464527516531</v>
      </c>
    </row>
    <row r="39" spans="1:26" ht="21" customHeight="1">
      <c r="A39" s="147" t="s">
        <v>418</v>
      </c>
      <c r="B39" s="375" t="s">
        <v>419</v>
      </c>
      <c r="C39" s="145">
        <v>3047</v>
      </c>
      <c r="D39" s="141">
        <v>2914</v>
      </c>
      <c r="E39" s="142">
        <v>118</v>
      </c>
      <c r="F39" s="141">
        <v>104</v>
      </c>
      <c r="G39" s="140">
        <f t="shared" si="0"/>
        <v>6183</v>
      </c>
      <c r="H39" s="144">
        <f t="shared" si="15"/>
        <v>0.00201857889173065</v>
      </c>
      <c r="I39" s="143">
        <v>1883</v>
      </c>
      <c r="J39" s="141">
        <v>2009</v>
      </c>
      <c r="K39" s="142">
        <v>116</v>
      </c>
      <c r="L39" s="141">
        <v>117</v>
      </c>
      <c r="M39" s="140">
        <f t="shared" si="16"/>
        <v>4125</v>
      </c>
      <c r="N39" s="146">
        <f t="shared" si="17"/>
        <v>0.49890909090909097</v>
      </c>
      <c r="O39" s="145">
        <v>19484</v>
      </c>
      <c r="P39" s="141">
        <v>18516</v>
      </c>
      <c r="Q39" s="142">
        <v>854</v>
      </c>
      <c r="R39" s="141">
        <v>747</v>
      </c>
      <c r="S39" s="140">
        <f t="shared" si="18"/>
        <v>39601</v>
      </c>
      <c r="T39" s="144">
        <f t="shared" si="19"/>
        <v>0.002156969843272864</v>
      </c>
      <c r="U39" s="143">
        <v>17147</v>
      </c>
      <c r="V39" s="141">
        <v>16719</v>
      </c>
      <c r="W39" s="142">
        <v>528</v>
      </c>
      <c r="X39" s="141">
        <v>561</v>
      </c>
      <c r="Y39" s="140">
        <f t="shared" si="20"/>
        <v>34955</v>
      </c>
      <c r="Z39" s="139">
        <f t="shared" si="21"/>
        <v>0.13291374624517238</v>
      </c>
    </row>
    <row r="40" spans="1:26" ht="21" customHeight="1">
      <c r="A40" s="147" t="s">
        <v>420</v>
      </c>
      <c r="B40" s="375" t="s">
        <v>421</v>
      </c>
      <c r="C40" s="145">
        <v>2766</v>
      </c>
      <c r="D40" s="141">
        <v>2767</v>
      </c>
      <c r="E40" s="142">
        <v>74</v>
      </c>
      <c r="F40" s="141">
        <v>66</v>
      </c>
      <c r="G40" s="140">
        <f t="shared" si="0"/>
        <v>5673</v>
      </c>
      <c r="H40" s="144">
        <f t="shared" si="15"/>
        <v>0.0018520779642225418</v>
      </c>
      <c r="I40" s="143">
        <v>3163</v>
      </c>
      <c r="J40" s="141">
        <v>3223</v>
      </c>
      <c r="K40" s="142">
        <v>105</v>
      </c>
      <c r="L40" s="141">
        <v>114</v>
      </c>
      <c r="M40" s="140">
        <f t="shared" si="16"/>
        <v>6605</v>
      </c>
      <c r="N40" s="146">
        <f t="shared" si="17"/>
        <v>-0.14110522331567</v>
      </c>
      <c r="O40" s="145">
        <v>17532</v>
      </c>
      <c r="P40" s="141">
        <v>17489</v>
      </c>
      <c r="Q40" s="142">
        <v>487</v>
      </c>
      <c r="R40" s="141">
        <v>447</v>
      </c>
      <c r="S40" s="140">
        <f t="shared" si="18"/>
        <v>35955</v>
      </c>
      <c r="T40" s="144">
        <f t="shared" si="19"/>
        <v>0.0019583811195393003</v>
      </c>
      <c r="U40" s="143">
        <v>16530</v>
      </c>
      <c r="V40" s="141">
        <v>15537</v>
      </c>
      <c r="W40" s="142">
        <v>1046</v>
      </c>
      <c r="X40" s="141">
        <v>1020</v>
      </c>
      <c r="Y40" s="140">
        <f t="shared" si="20"/>
        <v>34133</v>
      </c>
      <c r="Z40" s="139">
        <f t="shared" si="21"/>
        <v>0.053379427533472024</v>
      </c>
    </row>
    <row r="41" spans="1:26" ht="21" customHeight="1">
      <c r="A41" s="147" t="s">
        <v>422</v>
      </c>
      <c r="B41" s="375" t="s">
        <v>423</v>
      </c>
      <c r="C41" s="145">
        <v>874</v>
      </c>
      <c r="D41" s="141">
        <v>904</v>
      </c>
      <c r="E41" s="142">
        <v>1810</v>
      </c>
      <c r="F41" s="141">
        <v>1853</v>
      </c>
      <c r="G41" s="140">
        <f t="shared" si="0"/>
        <v>5441</v>
      </c>
      <c r="H41" s="144">
        <f t="shared" si="15"/>
        <v>0.0017763363658266967</v>
      </c>
      <c r="I41" s="143">
        <v>929</v>
      </c>
      <c r="J41" s="141">
        <v>949</v>
      </c>
      <c r="K41" s="142">
        <v>1963</v>
      </c>
      <c r="L41" s="141">
        <v>1887</v>
      </c>
      <c r="M41" s="140">
        <f t="shared" si="16"/>
        <v>5728</v>
      </c>
      <c r="N41" s="146">
        <f t="shared" si="17"/>
        <v>-0.0501047486033519</v>
      </c>
      <c r="O41" s="145">
        <v>5528</v>
      </c>
      <c r="P41" s="141">
        <v>5531</v>
      </c>
      <c r="Q41" s="142">
        <v>11399</v>
      </c>
      <c r="R41" s="141">
        <v>11697</v>
      </c>
      <c r="S41" s="140">
        <f t="shared" si="18"/>
        <v>34155</v>
      </c>
      <c r="T41" s="144">
        <f t="shared" si="19"/>
        <v>0.0018603395115523516</v>
      </c>
      <c r="U41" s="143">
        <v>5989</v>
      </c>
      <c r="V41" s="141">
        <v>5877</v>
      </c>
      <c r="W41" s="142">
        <v>11583</v>
      </c>
      <c r="X41" s="141">
        <v>11970</v>
      </c>
      <c r="Y41" s="140">
        <f t="shared" si="20"/>
        <v>35419</v>
      </c>
      <c r="Z41" s="139">
        <f t="shared" si="21"/>
        <v>-0.03568706061718285</v>
      </c>
    </row>
    <row r="42" spans="1:26" ht="21" customHeight="1">
      <c r="A42" s="147" t="s">
        <v>424</v>
      </c>
      <c r="B42" s="375" t="s">
        <v>425</v>
      </c>
      <c r="C42" s="145">
        <v>1776</v>
      </c>
      <c r="D42" s="141">
        <v>1751</v>
      </c>
      <c r="E42" s="142">
        <v>320</v>
      </c>
      <c r="F42" s="141">
        <v>289</v>
      </c>
      <c r="G42" s="140">
        <f t="shared" si="0"/>
        <v>4136</v>
      </c>
      <c r="H42" s="144">
        <f t="shared" si="15"/>
        <v>0.0013502898748500676</v>
      </c>
      <c r="I42" s="143">
        <v>1778</v>
      </c>
      <c r="J42" s="141">
        <v>1630</v>
      </c>
      <c r="K42" s="142">
        <v>273</v>
      </c>
      <c r="L42" s="141">
        <v>272</v>
      </c>
      <c r="M42" s="140">
        <f t="shared" si="16"/>
        <v>3953</v>
      </c>
      <c r="N42" s="146">
        <f t="shared" si="17"/>
        <v>0.046293953959018364</v>
      </c>
      <c r="O42" s="145">
        <v>11653</v>
      </c>
      <c r="P42" s="141">
        <v>11509</v>
      </c>
      <c r="Q42" s="142">
        <v>2342</v>
      </c>
      <c r="R42" s="141">
        <v>2186</v>
      </c>
      <c r="S42" s="140">
        <f t="shared" si="18"/>
        <v>27690</v>
      </c>
      <c r="T42" s="144">
        <f t="shared" si="19"/>
        <v>0.0015082067361992274</v>
      </c>
      <c r="U42" s="143">
        <v>11388</v>
      </c>
      <c r="V42" s="141">
        <v>10902</v>
      </c>
      <c r="W42" s="142">
        <v>2771</v>
      </c>
      <c r="X42" s="141">
        <v>2631</v>
      </c>
      <c r="Y42" s="140">
        <f t="shared" si="20"/>
        <v>27692</v>
      </c>
      <c r="Z42" s="139">
        <f t="shared" si="21"/>
        <v>-7.222302470022424E-05</v>
      </c>
    </row>
    <row r="43" spans="1:26" ht="21" customHeight="1">
      <c r="A43" s="147" t="s">
        <v>426</v>
      </c>
      <c r="B43" s="375" t="s">
        <v>427</v>
      </c>
      <c r="C43" s="145">
        <v>1916</v>
      </c>
      <c r="D43" s="141">
        <v>1819</v>
      </c>
      <c r="E43" s="142">
        <v>49</v>
      </c>
      <c r="F43" s="141">
        <v>49</v>
      </c>
      <c r="G43" s="140">
        <f t="shared" si="0"/>
        <v>3833</v>
      </c>
      <c r="H43" s="144">
        <f t="shared" si="15"/>
        <v>0.0012513687355658388</v>
      </c>
      <c r="I43" s="143">
        <v>2314</v>
      </c>
      <c r="J43" s="141">
        <v>2249</v>
      </c>
      <c r="K43" s="142">
        <v>61</v>
      </c>
      <c r="L43" s="141">
        <v>67</v>
      </c>
      <c r="M43" s="140">
        <f t="shared" si="16"/>
        <v>4691</v>
      </c>
      <c r="N43" s="146">
        <f t="shared" si="17"/>
        <v>-0.18290343210402904</v>
      </c>
      <c r="O43" s="145">
        <v>10496</v>
      </c>
      <c r="P43" s="141">
        <v>10113</v>
      </c>
      <c r="Q43" s="142">
        <v>382</v>
      </c>
      <c r="R43" s="141">
        <v>391</v>
      </c>
      <c r="S43" s="140">
        <f t="shared" si="18"/>
        <v>21382</v>
      </c>
      <c r="T43" s="144">
        <f t="shared" si="19"/>
        <v>0.001164625367764965</v>
      </c>
      <c r="U43" s="143">
        <v>15668</v>
      </c>
      <c r="V43" s="141">
        <v>14920</v>
      </c>
      <c r="W43" s="142">
        <v>216</v>
      </c>
      <c r="X43" s="141">
        <v>219</v>
      </c>
      <c r="Y43" s="140">
        <f t="shared" si="20"/>
        <v>31023</v>
      </c>
      <c r="Z43" s="139">
        <f t="shared" si="21"/>
        <v>-0.3107694291332237</v>
      </c>
    </row>
    <row r="44" spans="1:26" ht="21" customHeight="1">
      <c r="A44" s="147" t="s">
        <v>428</v>
      </c>
      <c r="B44" s="375" t="s">
        <v>429</v>
      </c>
      <c r="C44" s="145">
        <v>1243</v>
      </c>
      <c r="D44" s="141">
        <v>1274</v>
      </c>
      <c r="E44" s="142">
        <v>213</v>
      </c>
      <c r="F44" s="141">
        <v>288</v>
      </c>
      <c r="G44" s="140">
        <f t="shared" si="0"/>
        <v>3018</v>
      </c>
      <c r="H44" s="144">
        <f t="shared" si="15"/>
        <v>0.0009852937239597447</v>
      </c>
      <c r="I44" s="143">
        <v>1249</v>
      </c>
      <c r="J44" s="141">
        <v>1282</v>
      </c>
      <c r="K44" s="142">
        <v>236</v>
      </c>
      <c r="L44" s="141">
        <v>251</v>
      </c>
      <c r="M44" s="140">
        <f t="shared" si="16"/>
        <v>3018</v>
      </c>
      <c r="N44" s="146">
        <f t="shared" si="17"/>
        <v>0</v>
      </c>
      <c r="O44" s="145">
        <v>7691</v>
      </c>
      <c r="P44" s="141">
        <v>6800</v>
      </c>
      <c r="Q44" s="142">
        <v>1418</v>
      </c>
      <c r="R44" s="141">
        <v>1440</v>
      </c>
      <c r="S44" s="140">
        <f t="shared" si="18"/>
        <v>17349</v>
      </c>
      <c r="T44" s="144">
        <f t="shared" si="19"/>
        <v>0.0009449576983142072</v>
      </c>
      <c r="U44" s="143">
        <v>8104</v>
      </c>
      <c r="V44" s="141">
        <v>7246</v>
      </c>
      <c r="W44" s="142">
        <v>1652</v>
      </c>
      <c r="X44" s="141">
        <v>1511</v>
      </c>
      <c r="Y44" s="140">
        <f t="shared" si="20"/>
        <v>18513</v>
      </c>
      <c r="Z44" s="139">
        <f t="shared" si="21"/>
        <v>-0.0628747366715281</v>
      </c>
    </row>
    <row r="45" spans="1:26" ht="21" customHeight="1">
      <c r="A45" s="147" t="s">
        <v>430</v>
      </c>
      <c r="B45" s="375" t="s">
        <v>431</v>
      </c>
      <c r="C45" s="145">
        <v>1236</v>
      </c>
      <c r="D45" s="141">
        <v>1327</v>
      </c>
      <c r="E45" s="142">
        <v>180</v>
      </c>
      <c r="F45" s="141">
        <v>118</v>
      </c>
      <c r="G45" s="140">
        <f t="shared" si="0"/>
        <v>2861</v>
      </c>
      <c r="H45" s="144">
        <f t="shared" si="15"/>
        <v>0.0009340375560797977</v>
      </c>
      <c r="I45" s="143">
        <v>1005</v>
      </c>
      <c r="J45" s="141">
        <v>1083</v>
      </c>
      <c r="K45" s="142">
        <v>132</v>
      </c>
      <c r="L45" s="141">
        <v>142</v>
      </c>
      <c r="M45" s="140">
        <f t="shared" si="16"/>
        <v>2362</v>
      </c>
      <c r="N45" s="146">
        <f t="shared" si="17"/>
        <v>0.21126164267569858</v>
      </c>
      <c r="O45" s="145">
        <v>7995</v>
      </c>
      <c r="P45" s="141">
        <v>8227</v>
      </c>
      <c r="Q45" s="142">
        <v>1598</v>
      </c>
      <c r="R45" s="141">
        <v>1400</v>
      </c>
      <c r="S45" s="140">
        <f t="shared" si="18"/>
        <v>19220</v>
      </c>
      <c r="T45" s="144">
        <f t="shared" si="19"/>
        <v>0.0010468665030606411</v>
      </c>
      <c r="U45" s="143">
        <v>7393</v>
      </c>
      <c r="V45" s="141">
        <v>7362</v>
      </c>
      <c r="W45" s="142">
        <v>682</v>
      </c>
      <c r="X45" s="141">
        <v>582</v>
      </c>
      <c r="Y45" s="140">
        <f t="shared" si="20"/>
        <v>16019</v>
      </c>
      <c r="Z45" s="139">
        <f t="shared" si="21"/>
        <v>0.1998252075660154</v>
      </c>
    </row>
    <row r="46" spans="1:26" ht="21" customHeight="1">
      <c r="A46" s="147" t="s">
        <v>432</v>
      </c>
      <c r="B46" s="375" t="s">
        <v>433</v>
      </c>
      <c r="C46" s="145">
        <v>1243</v>
      </c>
      <c r="D46" s="141">
        <v>1217</v>
      </c>
      <c r="E46" s="142">
        <v>9</v>
      </c>
      <c r="F46" s="141">
        <v>8</v>
      </c>
      <c r="G46" s="140">
        <f t="shared" si="0"/>
        <v>2477</v>
      </c>
      <c r="H46" s="144">
        <f t="shared" si="15"/>
        <v>0.0008086721518383988</v>
      </c>
      <c r="I46" s="143">
        <v>1301</v>
      </c>
      <c r="J46" s="141">
        <v>1119</v>
      </c>
      <c r="K46" s="142">
        <v>11</v>
      </c>
      <c r="L46" s="141">
        <v>17</v>
      </c>
      <c r="M46" s="140">
        <f t="shared" si="16"/>
        <v>2448</v>
      </c>
      <c r="N46" s="146">
        <f t="shared" si="17"/>
        <v>0.011846405228758128</v>
      </c>
      <c r="O46" s="145">
        <v>8791</v>
      </c>
      <c r="P46" s="141">
        <v>8288</v>
      </c>
      <c r="Q46" s="142">
        <v>445</v>
      </c>
      <c r="R46" s="141">
        <v>455</v>
      </c>
      <c r="S46" s="140">
        <f t="shared" si="18"/>
        <v>17979</v>
      </c>
      <c r="T46" s="144">
        <f t="shared" si="19"/>
        <v>0.0009792722611096393</v>
      </c>
      <c r="U46" s="143">
        <v>8619</v>
      </c>
      <c r="V46" s="141">
        <v>8304</v>
      </c>
      <c r="W46" s="142">
        <v>918</v>
      </c>
      <c r="X46" s="141">
        <v>756</v>
      </c>
      <c r="Y46" s="140">
        <f t="shared" si="20"/>
        <v>18597</v>
      </c>
      <c r="Z46" s="139">
        <f t="shared" si="21"/>
        <v>-0.03323116631714795</v>
      </c>
    </row>
    <row r="47" spans="1:26" ht="21" customHeight="1">
      <c r="A47" s="147" t="s">
        <v>434</v>
      </c>
      <c r="B47" s="375" t="s">
        <v>435</v>
      </c>
      <c r="C47" s="145">
        <v>976</v>
      </c>
      <c r="D47" s="141">
        <v>1037</v>
      </c>
      <c r="E47" s="142">
        <v>72</v>
      </c>
      <c r="F47" s="141">
        <v>46</v>
      </c>
      <c r="G47" s="140">
        <f t="shared" si="0"/>
        <v>2131</v>
      </c>
      <c r="H47" s="144">
        <f aca="true" t="shared" si="22" ref="H47:H63">G47/$G$9</f>
        <v>0.0006957126990583882</v>
      </c>
      <c r="I47" s="143">
        <v>785</v>
      </c>
      <c r="J47" s="141">
        <v>1107</v>
      </c>
      <c r="K47" s="142">
        <v>33</v>
      </c>
      <c r="L47" s="141">
        <v>37</v>
      </c>
      <c r="M47" s="140">
        <f aca="true" t="shared" si="23" ref="M47:M63">SUM(I47:L47)</f>
        <v>1962</v>
      </c>
      <c r="N47" s="146">
        <f aca="true" t="shared" si="24" ref="N47:N63">IF(ISERROR(G47/M47-1),"         /0",(G47/M47-1))</f>
        <v>0.08613659531090723</v>
      </c>
      <c r="O47" s="145">
        <v>6839</v>
      </c>
      <c r="P47" s="141">
        <v>7103</v>
      </c>
      <c r="Q47" s="142">
        <v>211</v>
      </c>
      <c r="R47" s="141">
        <v>170</v>
      </c>
      <c r="S47" s="140">
        <f aca="true" t="shared" si="25" ref="S47:S63">SUM(O47:R47)</f>
        <v>14323</v>
      </c>
      <c r="T47" s="144">
        <f aca="true" t="shared" si="26" ref="T47:T63">S47/$S$9</f>
        <v>0.0007801388617761479</v>
      </c>
      <c r="U47" s="143">
        <v>5825</v>
      </c>
      <c r="V47" s="141">
        <v>6424</v>
      </c>
      <c r="W47" s="142">
        <v>314</v>
      </c>
      <c r="X47" s="141">
        <v>306</v>
      </c>
      <c r="Y47" s="140">
        <f aca="true" t="shared" si="27" ref="Y47:Y63">SUM(U47:X47)</f>
        <v>12869</v>
      </c>
      <c r="Z47" s="139">
        <f aca="true" t="shared" si="28" ref="Z47:Z63">IF(ISERROR(S47/Y47-1),"         /0",IF(S47/Y47&gt;5,"  *  ",(S47/Y47-1)))</f>
        <v>0.11298469189525218</v>
      </c>
    </row>
    <row r="48" spans="1:26" ht="21" customHeight="1">
      <c r="A48" s="147" t="s">
        <v>436</v>
      </c>
      <c r="B48" s="375" t="s">
        <v>437</v>
      </c>
      <c r="C48" s="145">
        <v>712</v>
      </c>
      <c r="D48" s="141">
        <v>734</v>
      </c>
      <c r="E48" s="142">
        <v>307</v>
      </c>
      <c r="F48" s="141">
        <v>319</v>
      </c>
      <c r="G48" s="140">
        <f t="shared" si="0"/>
        <v>2072</v>
      </c>
      <c r="H48" s="144">
        <f t="shared" si="22"/>
        <v>0.0006764508270525484</v>
      </c>
      <c r="I48" s="143">
        <v>700</v>
      </c>
      <c r="J48" s="141">
        <v>704</v>
      </c>
      <c r="K48" s="142">
        <v>149</v>
      </c>
      <c r="L48" s="141">
        <v>125</v>
      </c>
      <c r="M48" s="140">
        <f t="shared" si="23"/>
        <v>1678</v>
      </c>
      <c r="N48" s="146">
        <f t="shared" si="24"/>
        <v>0.23480333730631697</v>
      </c>
      <c r="O48" s="145">
        <v>4738</v>
      </c>
      <c r="P48" s="141">
        <v>4571</v>
      </c>
      <c r="Q48" s="142">
        <v>1697</v>
      </c>
      <c r="R48" s="141">
        <v>1619</v>
      </c>
      <c r="S48" s="140">
        <f t="shared" si="25"/>
        <v>12625</v>
      </c>
      <c r="T48" s="144">
        <f t="shared" si="26"/>
        <v>0.0006876529449084596</v>
      </c>
      <c r="U48" s="143">
        <v>4654</v>
      </c>
      <c r="V48" s="141">
        <v>4469</v>
      </c>
      <c r="W48" s="142">
        <v>1886</v>
      </c>
      <c r="X48" s="141">
        <v>1644</v>
      </c>
      <c r="Y48" s="140">
        <f t="shared" si="27"/>
        <v>12653</v>
      </c>
      <c r="Z48" s="139">
        <f t="shared" si="28"/>
        <v>-0.0022129139334544634</v>
      </c>
    </row>
    <row r="49" spans="1:26" ht="21" customHeight="1">
      <c r="A49" s="147" t="s">
        <v>438</v>
      </c>
      <c r="B49" s="375" t="s">
        <v>438</v>
      </c>
      <c r="C49" s="145">
        <v>357</v>
      </c>
      <c r="D49" s="141">
        <v>391</v>
      </c>
      <c r="E49" s="142">
        <v>660</v>
      </c>
      <c r="F49" s="141">
        <v>613</v>
      </c>
      <c r="G49" s="140">
        <f t="shared" si="0"/>
        <v>2021</v>
      </c>
      <c r="H49" s="144">
        <f t="shared" si="22"/>
        <v>0.0006598007343017376</v>
      </c>
      <c r="I49" s="143">
        <v>612</v>
      </c>
      <c r="J49" s="141">
        <v>771</v>
      </c>
      <c r="K49" s="142">
        <v>495</v>
      </c>
      <c r="L49" s="141">
        <v>396</v>
      </c>
      <c r="M49" s="140">
        <f t="shared" si="23"/>
        <v>2274</v>
      </c>
      <c r="N49" s="146">
        <f t="shared" si="24"/>
        <v>-0.11125769569041333</v>
      </c>
      <c r="O49" s="145">
        <v>3586</v>
      </c>
      <c r="P49" s="141">
        <v>4395</v>
      </c>
      <c r="Q49" s="142">
        <v>4607</v>
      </c>
      <c r="R49" s="141">
        <v>4196</v>
      </c>
      <c r="S49" s="140">
        <f t="shared" si="25"/>
        <v>16784</v>
      </c>
      <c r="T49" s="144">
        <f t="shared" si="26"/>
        <v>0.0009141835269183039</v>
      </c>
      <c r="U49" s="143">
        <v>2406</v>
      </c>
      <c r="V49" s="141">
        <v>3242</v>
      </c>
      <c r="W49" s="142">
        <v>3538</v>
      </c>
      <c r="X49" s="141">
        <v>3239</v>
      </c>
      <c r="Y49" s="140">
        <f t="shared" si="27"/>
        <v>12425</v>
      </c>
      <c r="Z49" s="139">
        <f t="shared" si="28"/>
        <v>0.3508249496981892</v>
      </c>
    </row>
    <row r="50" spans="1:26" ht="21" customHeight="1">
      <c r="A50" s="147" t="s">
        <v>439</v>
      </c>
      <c r="B50" s="375" t="s">
        <v>439</v>
      </c>
      <c r="C50" s="145">
        <v>361</v>
      </c>
      <c r="D50" s="141">
        <v>377</v>
      </c>
      <c r="E50" s="142">
        <v>683</v>
      </c>
      <c r="F50" s="141">
        <v>571</v>
      </c>
      <c r="G50" s="140">
        <f t="shared" si="0"/>
        <v>1992</v>
      </c>
      <c r="H50" s="144">
        <f t="shared" si="22"/>
        <v>0.0006503330345022569</v>
      </c>
      <c r="I50" s="143">
        <v>503</v>
      </c>
      <c r="J50" s="141">
        <v>478</v>
      </c>
      <c r="K50" s="142">
        <v>347</v>
      </c>
      <c r="L50" s="141">
        <v>461</v>
      </c>
      <c r="M50" s="140">
        <f t="shared" si="23"/>
        <v>1789</v>
      </c>
      <c r="N50" s="146">
        <f t="shared" si="24"/>
        <v>0.11347121296813856</v>
      </c>
      <c r="O50" s="145">
        <v>2333</v>
      </c>
      <c r="P50" s="141">
        <v>2548</v>
      </c>
      <c r="Q50" s="142">
        <v>3776</v>
      </c>
      <c r="R50" s="141">
        <v>3898</v>
      </c>
      <c r="S50" s="140">
        <f t="shared" si="25"/>
        <v>12555</v>
      </c>
      <c r="T50" s="144">
        <f t="shared" si="26"/>
        <v>0.0006838402157089672</v>
      </c>
      <c r="U50" s="143">
        <v>2776</v>
      </c>
      <c r="V50" s="141">
        <v>2775</v>
      </c>
      <c r="W50" s="142">
        <v>3160</v>
      </c>
      <c r="X50" s="141">
        <v>3725</v>
      </c>
      <c r="Y50" s="140">
        <f t="shared" si="27"/>
        <v>12436</v>
      </c>
      <c r="Z50" s="139">
        <f t="shared" si="28"/>
        <v>0.009568993245416602</v>
      </c>
    </row>
    <row r="51" spans="1:26" ht="21" customHeight="1">
      <c r="A51" s="147" t="s">
        <v>440</v>
      </c>
      <c r="B51" s="375" t="s">
        <v>441</v>
      </c>
      <c r="C51" s="145">
        <v>550</v>
      </c>
      <c r="D51" s="141">
        <v>665</v>
      </c>
      <c r="E51" s="142">
        <v>308</v>
      </c>
      <c r="F51" s="141">
        <v>375</v>
      </c>
      <c r="G51" s="140">
        <f t="shared" si="0"/>
        <v>1898</v>
      </c>
      <c r="H51" s="144">
        <f t="shared" si="22"/>
        <v>0.0006196446282556644</v>
      </c>
      <c r="I51" s="143">
        <v>375</v>
      </c>
      <c r="J51" s="141">
        <v>435</v>
      </c>
      <c r="K51" s="142">
        <v>405</v>
      </c>
      <c r="L51" s="141">
        <v>467</v>
      </c>
      <c r="M51" s="140">
        <f t="shared" si="23"/>
        <v>1682</v>
      </c>
      <c r="N51" s="146">
        <f t="shared" si="24"/>
        <v>0.1284185493460166</v>
      </c>
      <c r="O51" s="145">
        <v>3365</v>
      </c>
      <c r="P51" s="141">
        <v>3015</v>
      </c>
      <c r="Q51" s="142">
        <v>2307</v>
      </c>
      <c r="R51" s="141">
        <v>2171</v>
      </c>
      <c r="S51" s="140">
        <f t="shared" si="25"/>
        <v>10858</v>
      </c>
      <c r="T51" s="144">
        <f t="shared" si="26"/>
        <v>0.0005914087664012716</v>
      </c>
      <c r="U51" s="143">
        <v>2564</v>
      </c>
      <c r="V51" s="141">
        <v>2300</v>
      </c>
      <c r="W51" s="142">
        <v>4003</v>
      </c>
      <c r="X51" s="141">
        <v>3153</v>
      </c>
      <c r="Y51" s="140">
        <f t="shared" si="27"/>
        <v>12020</v>
      </c>
      <c r="Z51" s="139">
        <f t="shared" si="28"/>
        <v>-0.09667221297836937</v>
      </c>
    </row>
    <row r="52" spans="1:26" ht="21" customHeight="1">
      <c r="A52" s="147" t="s">
        <v>442</v>
      </c>
      <c r="B52" s="375" t="s">
        <v>443</v>
      </c>
      <c r="C52" s="145">
        <v>875</v>
      </c>
      <c r="D52" s="141">
        <v>923</v>
      </c>
      <c r="E52" s="142">
        <v>0</v>
      </c>
      <c r="F52" s="141">
        <v>0</v>
      </c>
      <c r="G52" s="140">
        <f t="shared" si="0"/>
        <v>1798</v>
      </c>
      <c r="H52" s="144">
        <f t="shared" si="22"/>
        <v>0.0005869973875678001</v>
      </c>
      <c r="I52" s="143">
        <v>795</v>
      </c>
      <c r="J52" s="141">
        <v>635</v>
      </c>
      <c r="K52" s="142">
        <v>55</v>
      </c>
      <c r="L52" s="141">
        <v>2</v>
      </c>
      <c r="M52" s="140">
        <f t="shared" si="23"/>
        <v>1487</v>
      </c>
      <c r="N52" s="146">
        <f t="shared" si="24"/>
        <v>0.2091459314055144</v>
      </c>
      <c r="O52" s="145">
        <v>7981</v>
      </c>
      <c r="P52" s="141">
        <v>7171</v>
      </c>
      <c r="Q52" s="142"/>
      <c r="R52" s="141"/>
      <c r="S52" s="140">
        <f t="shared" si="25"/>
        <v>15152</v>
      </c>
      <c r="T52" s="144">
        <f t="shared" si="26"/>
        <v>0.0008252924690101371</v>
      </c>
      <c r="U52" s="143">
        <v>902</v>
      </c>
      <c r="V52" s="141">
        <v>714</v>
      </c>
      <c r="W52" s="142">
        <v>4712</v>
      </c>
      <c r="X52" s="141">
        <v>5054</v>
      </c>
      <c r="Y52" s="140">
        <f t="shared" si="27"/>
        <v>11382</v>
      </c>
      <c r="Z52" s="139">
        <f t="shared" si="28"/>
        <v>0.3312247408188367</v>
      </c>
    </row>
    <row r="53" spans="1:26" ht="21" customHeight="1">
      <c r="A53" s="147" t="s">
        <v>444</v>
      </c>
      <c r="B53" s="375" t="s">
        <v>444</v>
      </c>
      <c r="C53" s="145">
        <v>609</v>
      </c>
      <c r="D53" s="141">
        <v>600</v>
      </c>
      <c r="E53" s="142">
        <v>245</v>
      </c>
      <c r="F53" s="141">
        <v>251</v>
      </c>
      <c r="G53" s="140">
        <f t="shared" si="0"/>
        <v>1705</v>
      </c>
      <c r="H53" s="144">
        <f t="shared" si="22"/>
        <v>0.0005566354537280863</v>
      </c>
      <c r="I53" s="143">
        <v>352</v>
      </c>
      <c r="J53" s="141">
        <v>429</v>
      </c>
      <c r="K53" s="142">
        <v>288</v>
      </c>
      <c r="L53" s="141">
        <v>255</v>
      </c>
      <c r="M53" s="140">
        <f t="shared" si="23"/>
        <v>1324</v>
      </c>
      <c r="N53" s="146">
        <f t="shared" si="24"/>
        <v>0.28776435045317217</v>
      </c>
      <c r="O53" s="145">
        <v>3569</v>
      </c>
      <c r="P53" s="141">
        <v>3640</v>
      </c>
      <c r="Q53" s="142">
        <v>1356</v>
      </c>
      <c r="R53" s="141">
        <v>1404</v>
      </c>
      <c r="S53" s="140">
        <f t="shared" si="25"/>
        <v>9969</v>
      </c>
      <c r="T53" s="144">
        <f t="shared" si="26"/>
        <v>0.0005429871055677175</v>
      </c>
      <c r="U53" s="143">
        <v>2798</v>
      </c>
      <c r="V53" s="141">
        <v>2668</v>
      </c>
      <c r="W53" s="142">
        <v>2175</v>
      </c>
      <c r="X53" s="141">
        <v>2110</v>
      </c>
      <c r="Y53" s="140">
        <f t="shared" si="27"/>
        <v>9751</v>
      </c>
      <c r="Z53" s="139">
        <f t="shared" si="28"/>
        <v>0.022356681366013653</v>
      </c>
    </row>
    <row r="54" spans="1:26" ht="21" customHeight="1">
      <c r="A54" s="147" t="s">
        <v>445</v>
      </c>
      <c r="B54" s="375" t="s">
        <v>446</v>
      </c>
      <c r="C54" s="145">
        <v>158</v>
      </c>
      <c r="D54" s="141">
        <v>120</v>
      </c>
      <c r="E54" s="142">
        <v>444</v>
      </c>
      <c r="F54" s="141">
        <v>566</v>
      </c>
      <c r="G54" s="140">
        <f t="shared" si="0"/>
        <v>1288</v>
      </c>
      <c r="H54" s="144">
        <f t="shared" si="22"/>
        <v>0.00042049646005969224</v>
      </c>
      <c r="I54" s="143">
        <v>0</v>
      </c>
      <c r="J54" s="141">
        <v>56</v>
      </c>
      <c r="K54" s="142">
        <v>301</v>
      </c>
      <c r="L54" s="141">
        <v>552</v>
      </c>
      <c r="M54" s="140">
        <f t="shared" si="23"/>
        <v>909</v>
      </c>
      <c r="N54" s="146">
        <f t="shared" si="24"/>
        <v>0.41694169416941684</v>
      </c>
      <c r="O54" s="145">
        <v>280</v>
      </c>
      <c r="P54" s="141">
        <v>404</v>
      </c>
      <c r="Q54" s="142">
        <v>1877</v>
      </c>
      <c r="R54" s="141">
        <v>2549</v>
      </c>
      <c r="S54" s="140">
        <f t="shared" si="25"/>
        <v>5110</v>
      </c>
      <c r="T54" s="144">
        <f t="shared" si="26"/>
        <v>0.0002783292315629488</v>
      </c>
      <c r="U54" s="143">
        <v>63</v>
      </c>
      <c r="V54" s="141">
        <v>292</v>
      </c>
      <c r="W54" s="142">
        <v>1651</v>
      </c>
      <c r="X54" s="141">
        <v>2417</v>
      </c>
      <c r="Y54" s="140">
        <f t="shared" si="27"/>
        <v>4423</v>
      </c>
      <c r="Z54" s="139">
        <f t="shared" si="28"/>
        <v>0.1553244404250509</v>
      </c>
    </row>
    <row r="55" spans="1:26" ht="21" customHeight="1">
      <c r="A55" s="147" t="s">
        <v>447</v>
      </c>
      <c r="B55" s="375" t="s">
        <v>447</v>
      </c>
      <c r="C55" s="145">
        <v>397</v>
      </c>
      <c r="D55" s="141">
        <v>323</v>
      </c>
      <c r="E55" s="142">
        <v>253</v>
      </c>
      <c r="F55" s="141">
        <v>207</v>
      </c>
      <c r="G55" s="140">
        <f t="shared" si="0"/>
        <v>1180</v>
      </c>
      <c r="H55" s="144">
        <f t="shared" si="22"/>
        <v>0.00038523744011679877</v>
      </c>
      <c r="I55" s="143">
        <v>488</v>
      </c>
      <c r="J55" s="141">
        <v>389</v>
      </c>
      <c r="K55" s="142">
        <v>385</v>
      </c>
      <c r="L55" s="141">
        <v>323</v>
      </c>
      <c r="M55" s="140">
        <f t="shared" si="23"/>
        <v>1585</v>
      </c>
      <c r="N55" s="146">
        <f t="shared" si="24"/>
        <v>-0.25552050473186116</v>
      </c>
      <c r="O55" s="145">
        <v>2268</v>
      </c>
      <c r="P55" s="141">
        <v>1881</v>
      </c>
      <c r="Q55" s="142">
        <v>1977</v>
      </c>
      <c r="R55" s="141">
        <v>1668</v>
      </c>
      <c r="S55" s="140">
        <f t="shared" si="25"/>
        <v>7794</v>
      </c>
      <c r="T55" s="144">
        <f t="shared" si="26"/>
        <v>0.00042452016258348786</v>
      </c>
      <c r="U55" s="143">
        <v>2349</v>
      </c>
      <c r="V55" s="141">
        <v>2064</v>
      </c>
      <c r="W55" s="142">
        <v>1900</v>
      </c>
      <c r="X55" s="141">
        <v>1652</v>
      </c>
      <c r="Y55" s="140">
        <f t="shared" si="27"/>
        <v>7965</v>
      </c>
      <c r="Z55" s="139">
        <f t="shared" si="28"/>
        <v>-0.021468926553672274</v>
      </c>
    </row>
    <row r="56" spans="1:26" ht="21" customHeight="1">
      <c r="A56" s="147" t="s">
        <v>448</v>
      </c>
      <c r="B56" s="375" t="s">
        <v>449</v>
      </c>
      <c r="C56" s="145">
        <v>0</v>
      </c>
      <c r="D56" s="141">
        <v>0</v>
      </c>
      <c r="E56" s="142">
        <v>491</v>
      </c>
      <c r="F56" s="141">
        <v>478</v>
      </c>
      <c r="G56" s="140">
        <f t="shared" si="0"/>
        <v>969</v>
      </c>
      <c r="H56" s="144">
        <f t="shared" si="22"/>
        <v>0.0003163517622654051</v>
      </c>
      <c r="I56" s="143"/>
      <c r="J56" s="141"/>
      <c r="K56" s="142">
        <v>630</v>
      </c>
      <c r="L56" s="141">
        <v>525</v>
      </c>
      <c r="M56" s="140">
        <f t="shared" si="23"/>
        <v>1155</v>
      </c>
      <c r="N56" s="146">
        <f t="shared" si="24"/>
        <v>-0.1610389610389611</v>
      </c>
      <c r="O56" s="145"/>
      <c r="P56" s="141"/>
      <c r="Q56" s="142">
        <v>2584</v>
      </c>
      <c r="R56" s="141">
        <v>2443</v>
      </c>
      <c r="S56" s="140">
        <f t="shared" si="25"/>
        <v>5027</v>
      </c>
      <c r="T56" s="144">
        <f t="shared" si="26"/>
        <v>0.0002738084240835506</v>
      </c>
      <c r="U56" s="143"/>
      <c r="V56" s="141"/>
      <c r="W56" s="142">
        <v>4069</v>
      </c>
      <c r="X56" s="141">
        <v>3986</v>
      </c>
      <c r="Y56" s="140">
        <f t="shared" si="27"/>
        <v>8055</v>
      </c>
      <c r="Z56" s="139">
        <f t="shared" si="28"/>
        <v>-0.3759155803848542</v>
      </c>
    </row>
    <row r="57" spans="1:26" ht="21" customHeight="1">
      <c r="A57" s="147" t="s">
        <v>450</v>
      </c>
      <c r="B57" s="375" t="s">
        <v>450</v>
      </c>
      <c r="C57" s="145">
        <v>324</v>
      </c>
      <c r="D57" s="141">
        <v>491</v>
      </c>
      <c r="E57" s="142">
        <v>125</v>
      </c>
      <c r="F57" s="141">
        <v>10</v>
      </c>
      <c r="G57" s="140">
        <f t="shared" si="0"/>
        <v>950</v>
      </c>
      <c r="H57" s="144">
        <f t="shared" si="22"/>
        <v>0.0003101487865347109</v>
      </c>
      <c r="I57" s="143">
        <v>135</v>
      </c>
      <c r="J57" s="141">
        <v>221</v>
      </c>
      <c r="K57" s="142">
        <v>82</v>
      </c>
      <c r="L57" s="141">
        <v>15</v>
      </c>
      <c r="M57" s="140">
        <f t="shared" si="23"/>
        <v>453</v>
      </c>
      <c r="N57" s="146">
        <f t="shared" si="24"/>
        <v>1.0971302428256071</v>
      </c>
      <c r="O57" s="145">
        <v>2309</v>
      </c>
      <c r="P57" s="141">
        <v>2694</v>
      </c>
      <c r="Q57" s="142">
        <v>540</v>
      </c>
      <c r="R57" s="141">
        <v>113</v>
      </c>
      <c r="S57" s="140">
        <f t="shared" si="25"/>
        <v>5656</v>
      </c>
      <c r="T57" s="144">
        <f t="shared" si="26"/>
        <v>0.00030806851931898993</v>
      </c>
      <c r="U57" s="143">
        <v>1229</v>
      </c>
      <c r="V57" s="141">
        <v>1795</v>
      </c>
      <c r="W57" s="142">
        <v>478</v>
      </c>
      <c r="X57" s="141">
        <v>178</v>
      </c>
      <c r="Y57" s="140">
        <f t="shared" si="27"/>
        <v>3680</v>
      </c>
      <c r="Z57" s="139">
        <f t="shared" si="28"/>
        <v>0.5369565217391303</v>
      </c>
    </row>
    <row r="58" spans="1:26" ht="21" customHeight="1">
      <c r="A58" s="147" t="s">
        <v>451</v>
      </c>
      <c r="B58" s="375" t="s">
        <v>451</v>
      </c>
      <c r="C58" s="145">
        <v>0</v>
      </c>
      <c r="D58" s="141">
        <v>0</v>
      </c>
      <c r="E58" s="142">
        <v>476</v>
      </c>
      <c r="F58" s="141">
        <v>473</v>
      </c>
      <c r="G58" s="140">
        <f t="shared" si="0"/>
        <v>949</v>
      </c>
      <c r="H58" s="144">
        <f t="shared" si="22"/>
        <v>0.0003098223141278322</v>
      </c>
      <c r="I58" s="143"/>
      <c r="J58" s="141"/>
      <c r="K58" s="142">
        <v>92</v>
      </c>
      <c r="L58" s="141">
        <v>260</v>
      </c>
      <c r="M58" s="140">
        <f t="shared" si="23"/>
        <v>352</v>
      </c>
      <c r="N58" s="146">
        <f t="shared" si="24"/>
        <v>1.696022727272727</v>
      </c>
      <c r="O58" s="145"/>
      <c r="P58" s="141"/>
      <c r="Q58" s="142">
        <v>2185</v>
      </c>
      <c r="R58" s="141">
        <v>2057</v>
      </c>
      <c r="S58" s="140">
        <f t="shared" si="25"/>
        <v>4242</v>
      </c>
      <c r="T58" s="144">
        <f t="shared" si="26"/>
        <v>0.00023105138948924245</v>
      </c>
      <c r="U58" s="143"/>
      <c r="V58" s="141"/>
      <c r="W58" s="142">
        <v>1698</v>
      </c>
      <c r="X58" s="141">
        <v>1875</v>
      </c>
      <c r="Y58" s="140">
        <f t="shared" si="27"/>
        <v>3573</v>
      </c>
      <c r="Z58" s="139">
        <f t="shared" si="28"/>
        <v>0.18723761544920237</v>
      </c>
    </row>
    <row r="59" spans="1:26" ht="21" customHeight="1">
      <c r="A59" s="147" t="s">
        <v>430</v>
      </c>
      <c r="B59" s="375" t="s">
        <v>452</v>
      </c>
      <c r="C59" s="145">
        <v>0</v>
      </c>
      <c r="D59" s="141">
        <v>0</v>
      </c>
      <c r="E59" s="142">
        <v>448</v>
      </c>
      <c r="F59" s="141">
        <v>495</v>
      </c>
      <c r="G59" s="140">
        <f t="shared" si="0"/>
        <v>943</v>
      </c>
      <c r="H59" s="144">
        <f t="shared" si="22"/>
        <v>0.00030786347968656035</v>
      </c>
      <c r="I59" s="143"/>
      <c r="J59" s="141"/>
      <c r="K59" s="142">
        <v>610</v>
      </c>
      <c r="L59" s="141">
        <v>654</v>
      </c>
      <c r="M59" s="140">
        <f t="shared" si="23"/>
        <v>1264</v>
      </c>
      <c r="N59" s="146">
        <f t="shared" si="24"/>
        <v>-0.25395569620253167</v>
      </c>
      <c r="O59" s="145"/>
      <c r="P59" s="141"/>
      <c r="Q59" s="142">
        <v>3193</v>
      </c>
      <c r="R59" s="141">
        <v>3478</v>
      </c>
      <c r="S59" s="140">
        <f t="shared" si="25"/>
        <v>6671</v>
      </c>
      <c r="T59" s="144">
        <f t="shared" si="26"/>
        <v>0.00036335309271163044</v>
      </c>
      <c r="U59" s="143"/>
      <c r="V59" s="141"/>
      <c r="W59" s="142">
        <v>5348</v>
      </c>
      <c r="X59" s="141">
        <v>5632</v>
      </c>
      <c r="Y59" s="140">
        <f t="shared" si="27"/>
        <v>10980</v>
      </c>
      <c r="Z59" s="139">
        <f t="shared" si="28"/>
        <v>-0.39244080145719495</v>
      </c>
    </row>
    <row r="60" spans="1:26" ht="21" customHeight="1">
      <c r="A60" s="147" t="s">
        <v>453</v>
      </c>
      <c r="B60" s="375" t="s">
        <v>453</v>
      </c>
      <c r="C60" s="145">
        <v>471</v>
      </c>
      <c r="D60" s="141">
        <v>436</v>
      </c>
      <c r="E60" s="142">
        <v>15</v>
      </c>
      <c r="F60" s="141">
        <v>10</v>
      </c>
      <c r="G60" s="140">
        <f t="shared" si="0"/>
        <v>932</v>
      </c>
      <c r="H60" s="144">
        <f t="shared" si="22"/>
        <v>0.0003042722832108953</v>
      </c>
      <c r="I60" s="143">
        <v>487</v>
      </c>
      <c r="J60" s="141">
        <v>451</v>
      </c>
      <c r="K60" s="142">
        <v>19</v>
      </c>
      <c r="L60" s="141">
        <v>31</v>
      </c>
      <c r="M60" s="140">
        <f t="shared" si="23"/>
        <v>988</v>
      </c>
      <c r="N60" s="146">
        <f t="shared" si="24"/>
        <v>-0.05668016194331982</v>
      </c>
      <c r="O60" s="145">
        <v>2852</v>
      </c>
      <c r="P60" s="141">
        <v>2915</v>
      </c>
      <c r="Q60" s="142">
        <v>121</v>
      </c>
      <c r="R60" s="141">
        <v>100</v>
      </c>
      <c r="S60" s="140">
        <f t="shared" si="25"/>
        <v>5988</v>
      </c>
      <c r="T60" s="144">
        <f t="shared" si="26"/>
        <v>0.00032615174923658266</v>
      </c>
      <c r="U60" s="143">
        <v>3091</v>
      </c>
      <c r="V60" s="141">
        <v>2917</v>
      </c>
      <c r="W60" s="142">
        <v>162</v>
      </c>
      <c r="X60" s="141">
        <v>168</v>
      </c>
      <c r="Y60" s="140">
        <f t="shared" si="27"/>
        <v>6338</v>
      </c>
      <c r="Z60" s="139">
        <f t="shared" si="28"/>
        <v>-0.05522246765541183</v>
      </c>
    </row>
    <row r="61" spans="1:26" ht="21" customHeight="1">
      <c r="A61" s="147" t="s">
        <v>454</v>
      </c>
      <c r="B61" s="375" t="s">
        <v>454</v>
      </c>
      <c r="C61" s="145">
        <v>296</v>
      </c>
      <c r="D61" s="141">
        <v>403</v>
      </c>
      <c r="E61" s="142">
        <v>125</v>
      </c>
      <c r="F61" s="141">
        <v>107</v>
      </c>
      <c r="G61" s="140">
        <f t="shared" si="0"/>
        <v>931</v>
      </c>
      <c r="H61" s="144">
        <f t="shared" si="22"/>
        <v>0.00030394581080401666</v>
      </c>
      <c r="I61" s="143">
        <v>285</v>
      </c>
      <c r="J61" s="141">
        <v>313</v>
      </c>
      <c r="K61" s="142">
        <v>115</v>
      </c>
      <c r="L61" s="141">
        <v>134</v>
      </c>
      <c r="M61" s="140">
        <f t="shared" si="23"/>
        <v>847</v>
      </c>
      <c r="N61" s="146">
        <f t="shared" si="24"/>
        <v>0.09917355371900816</v>
      </c>
      <c r="O61" s="145">
        <v>2079</v>
      </c>
      <c r="P61" s="141">
        <v>2282</v>
      </c>
      <c r="Q61" s="142">
        <v>658</v>
      </c>
      <c r="R61" s="141">
        <v>632</v>
      </c>
      <c r="S61" s="140">
        <f t="shared" si="25"/>
        <v>5651</v>
      </c>
      <c r="T61" s="144">
        <f t="shared" si="26"/>
        <v>0.00030779618151902615</v>
      </c>
      <c r="U61" s="143">
        <v>1851</v>
      </c>
      <c r="V61" s="141">
        <v>2062</v>
      </c>
      <c r="W61" s="142">
        <v>842</v>
      </c>
      <c r="X61" s="141">
        <v>896</v>
      </c>
      <c r="Y61" s="140">
        <f t="shared" si="27"/>
        <v>5651</v>
      </c>
      <c r="Z61" s="139">
        <f t="shared" si="28"/>
        <v>0</v>
      </c>
    </row>
    <row r="62" spans="1:26" ht="21" customHeight="1">
      <c r="A62" s="147" t="s">
        <v>455</v>
      </c>
      <c r="B62" s="375" t="s">
        <v>456</v>
      </c>
      <c r="C62" s="145">
        <v>0</v>
      </c>
      <c r="D62" s="141">
        <v>0</v>
      </c>
      <c r="E62" s="142">
        <v>417</v>
      </c>
      <c r="F62" s="141">
        <v>451</v>
      </c>
      <c r="G62" s="140">
        <f t="shared" si="0"/>
        <v>868</v>
      </c>
      <c r="H62" s="144">
        <f t="shared" si="22"/>
        <v>0.00028337804917066215</v>
      </c>
      <c r="I62" s="143"/>
      <c r="J62" s="141"/>
      <c r="K62" s="142">
        <v>384</v>
      </c>
      <c r="L62" s="141">
        <v>362</v>
      </c>
      <c r="M62" s="140">
        <f t="shared" si="23"/>
        <v>746</v>
      </c>
      <c r="N62" s="146">
        <f t="shared" si="24"/>
        <v>0.16353887399463818</v>
      </c>
      <c r="O62" s="145"/>
      <c r="P62" s="141"/>
      <c r="Q62" s="142">
        <v>2875</v>
      </c>
      <c r="R62" s="141">
        <v>2973</v>
      </c>
      <c r="S62" s="140">
        <f t="shared" si="25"/>
        <v>5848</v>
      </c>
      <c r="T62" s="144">
        <f t="shared" si="26"/>
        <v>0.0003185262908375978</v>
      </c>
      <c r="U62" s="143"/>
      <c r="V62" s="141"/>
      <c r="W62" s="142">
        <v>2367</v>
      </c>
      <c r="X62" s="141">
        <v>2571</v>
      </c>
      <c r="Y62" s="140">
        <f t="shared" si="27"/>
        <v>4938</v>
      </c>
      <c r="Z62" s="139">
        <f t="shared" si="28"/>
        <v>0.18428513568246263</v>
      </c>
    </row>
    <row r="63" spans="1:26" ht="21" customHeight="1" thickBot="1">
      <c r="A63" s="138" t="s">
        <v>56</v>
      </c>
      <c r="B63" s="376" t="s">
        <v>56</v>
      </c>
      <c r="C63" s="136">
        <v>2428</v>
      </c>
      <c r="D63" s="132">
        <v>2235</v>
      </c>
      <c r="E63" s="133">
        <v>6044</v>
      </c>
      <c r="F63" s="132">
        <v>6400</v>
      </c>
      <c r="G63" s="131">
        <f t="shared" si="0"/>
        <v>17107</v>
      </c>
      <c r="H63" s="135">
        <f t="shared" si="22"/>
        <v>0.005584963464472946</v>
      </c>
      <c r="I63" s="134">
        <v>2027</v>
      </c>
      <c r="J63" s="132">
        <v>2222</v>
      </c>
      <c r="K63" s="133">
        <v>6171</v>
      </c>
      <c r="L63" s="132">
        <v>8043</v>
      </c>
      <c r="M63" s="131">
        <f t="shared" si="23"/>
        <v>18463</v>
      </c>
      <c r="N63" s="137">
        <f t="shared" si="24"/>
        <v>-0.07344418566863453</v>
      </c>
      <c r="O63" s="136">
        <v>14248</v>
      </c>
      <c r="P63" s="132">
        <v>14127</v>
      </c>
      <c r="Q63" s="133">
        <v>45832</v>
      </c>
      <c r="R63" s="132">
        <v>53070</v>
      </c>
      <c r="S63" s="131">
        <f t="shared" si="25"/>
        <v>127277</v>
      </c>
      <c r="T63" s="135">
        <f t="shared" si="26"/>
        <v>0.0069324676331971495</v>
      </c>
      <c r="U63" s="134">
        <v>12078</v>
      </c>
      <c r="V63" s="132">
        <v>13116</v>
      </c>
      <c r="W63" s="133">
        <v>41299</v>
      </c>
      <c r="X63" s="132">
        <v>51753</v>
      </c>
      <c r="Y63" s="131">
        <f t="shared" si="27"/>
        <v>118246</v>
      </c>
      <c r="Z63" s="130">
        <f t="shared" si="28"/>
        <v>0.07637467652182739</v>
      </c>
    </row>
    <row r="64" spans="1:2" ht="16.5" thickTop="1">
      <c r="A64" s="129" t="s">
        <v>43</v>
      </c>
      <c r="B64" s="129"/>
    </row>
    <row r="65" spans="1:2" ht="15.75">
      <c r="A65" s="129" t="s">
        <v>42</v>
      </c>
      <c r="B65" s="129"/>
    </row>
    <row r="66" spans="1:3" ht="14.25">
      <c r="A66" s="377" t="s">
        <v>123</v>
      </c>
      <c r="B66" s="378"/>
      <c r="C66" s="378"/>
    </row>
  </sheetData>
  <sheetProtection/>
  <mergeCells count="27">
    <mergeCell ref="B5:B8"/>
    <mergeCell ref="O7:P7"/>
    <mergeCell ref="Q7:R7"/>
    <mergeCell ref="S7:S8"/>
    <mergeCell ref="U7:V7"/>
    <mergeCell ref="W7:X7"/>
    <mergeCell ref="M7:M8"/>
    <mergeCell ref="Y7:Y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Y1:Z1"/>
    <mergeCell ref="A3:Z3"/>
    <mergeCell ref="A4:Z4"/>
    <mergeCell ref="A5:A8"/>
    <mergeCell ref="C5:N5"/>
    <mergeCell ref="O5:Z5"/>
    <mergeCell ref="C6:G6"/>
    <mergeCell ref="H6:H8"/>
    <mergeCell ref="I6:M6"/>
    <mergeCell ref="N6:N8"/>
  </mergeCells>
  <conditionalFormatting sqref="Z64:Z65536 N64:N65536 Z3 N3 N5:N8 Z5:Z8">
    <cfRule type="cellIs" priority="3" dxfId="84" operator="lessThan" stopIfTrue="1">
      <formula>0</formula>
    </cfRule>
  </conditionalFormatting>
  <conditionalFormatting sqref="N9:N63 Z9:Z63">
    <cfRule type="cellIs" priority="4" dxfId="84" operator="lessThan" stopIfTrue="1">
      <formula>0</formula>
    </cfRule>
    <cfRule type="cellIs" priority="5" dxfId="86" operator="greaterThanOrEqual" stopIfTrue="1">
      <formula>0</formula>
    </cfRule>
  </conditionalFormatting>
  <conditionalFormatting sqref="H6:H8">
    <cfRule type="cellIs" priority="2" dxfId="84" operator="lessThan" stopIfTrue="1">
      <formula>0</formula>
    </cfRule>
  </conditionalFormatting>
  <conditionalFormatting sqref="T6:T8">
    <cfRule type="cellIs" priority="1" dxfId="84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0"/>
  </sheetPr>
  <dimension ref="A1:Z60"/>
  <sheetViews>
    <sheetView showGridLines="0" zoomScale="80" zoomScaleNormal="80" zoomScalePageLayoutView="0" workbookViewId="0" topLeftCell="A1">
      <selection activeCell="J16" sqref="J16"/>
    </sheetView>
  </sheetViews>
  <sheetFormatPr defaultColWidth="8.00390625" defaultRowHeight="15"/>
  <cols>
    <col min="1" max="1" width="25.421875" style="128" customWidth="1"/>
    <col min="2" max="2" width="40.421875" style="128" bestFit="1" customWidth="1"/>
    <col min="3" max="3" width="9.57421875" style="128" customWidth="1"/>
    <col min="4" max="4" width="10.421875" style="128" customWidth="1"/>
    <col min="5" max="5" width="8.57421875" style="128" bestFit="1" customWidth="1"/>
    <col min="6" max="6" width="10.57421875" style="128" bestFit="1" customWidth="1"/>
    <col min="7" max="7" width="10.00390625" style="128" customWidth="1"/>
    <col min="8" max="8" width="10.7109375" style="128" customWidth="1"/>
    <col min="9" max="9" width="9.421875" style="128" customWidth="1"/>
    <col min="10" max="10" width="11.57421875" style="128" bestFit="1" customWidth="1"/>
    <col min="11" max="11" width="9.00390625" style="128" bestFit="1" customWidth="1"/>
    <col min="12" max="12" width="10.57421875" style="128" bestFit="1" customWidth="1"/>
    <col min="13" max="13" width="9.8515625" style="128" customWidth="1"/>
    <col min="14" max="14" width="10.00390625" style="128" customWidth="1"/>
    <col min="15" max="15" width="10.421875" style="128" customWidth="1"/>
    <col min="16" max="16" width="12.421875" style="128" bestFit="1" customWidth="1"/>
    <col min="17" max="17" width="9.421875" style="128" customWidth="1"/>
    <col min="18" max="18" width="10.57421875" style="128" bestFit="1" customWidth="1"/>
    <col min="19" max="19" width="11.8515625" style="128" customWidth="1"/>
    <col min="20" max="20" width="10.140625" style="128" customWidth="1"/>
    <col min="21" max="21" width="10.28125" style="128" customWidth="1"/>
    <col min="22" max="22" width="11.57421875" style="128" bestFit="1" customWidth="1"/>
    <col min="23" max="24" width="10.28125" style="128" customWidth="1"/>
    <col min="25" max="25" width="10.7109375" style="128" customWidth="1"/>
    <col min="26" max="26" width="9.8515625" style="128" bestFit="1" customWidth="1"/>
    <col min="27" max="16384" width="8.00390625" style="128" customWidth="1"/>
  </cols>
  <sheetData>
    <row r="1" spans="25:26" ht="18.75" thickBot="1">
      <c r="Y1" s="571" t="s">
        <v>28</v>
      </c>
      <c r="Z1" s="572"/>
    </row>
    <row r="2" ht="5.25" customHeight="1" thickBot="1"/>
    <row r="3" spans="1:26" ht="24.75" customHeight="1" thickTop="1">
      <c r="A3" s="573" t="s">
        <v>124</v>
      </c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  <c r="S3" s="574"/>
      <c r="T3" s="574"/>
      <c r="U3" s="574"/>
      <c r="V3" s="574"/>
      <c r="W3" s="574"/>
      <c r="X3" s="574"/>
      <c r="Y3" s="574"/>
      <c r="Z3" s="575"/>
    </row>
    <row r="4" spans="1:26" ht="21" customHeight="1" thickBot="1">
      <c r="A4" s="587" t="s">
        <v>45</v>
      </c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/>
      <c r="V4" s="588"/>
      <c r="W4" s="588"/>
      <c r="X4" s="588"/>
      <c r="Y4" s="588"/>
      <c r="Z4" s="589"/>
    </row>
    <row r="5" spans="1:26" s="174" customFormat="1" ht="19.5" customHeight="1" thickBot="1" thickTop="1">
      <c r="A5" s="661" t="s">
        <v>121</v>
      </c>
      <c r="B5" s="667" t="s">
        <v>122</v>
      </c>
      <c r="C5" s="670" t="s">
        <v>36</v>
      </c>
      <c r="D5" s="671"/>
      <c r="E5" s="671"/>
      <c r="F5" s="671"/>
      <c r="G5" s="671"/>
      <c r="H5" s="671"/>
      <c r="I5" s="671"/>
      <c r="J5" s="671"/>
      <c r="K5" s="671"/>
      <c r="L5" s="671"/>
      <c r="M5" s="671"/>
      <c r="N5" s="672"/>
      <c r="O5" s="673" t="s">
        <v>35</v>
      </c>
      <c r="P5" s="671"/>
      <c r="Q5" s="671"/>
      <c r="R5" s="671"/>
      <c r="S5" s="671"/>
      <c r="T5" s="671"/>
      <c r="U5" s="671"/>
      <c r="V5" s="671"/>
      <c r="W5" s="671"/>
      <c r="X5" s="671"/>
      <c r="Y5" s="671"/>
      <c r="Z5" s="672"/>
    </row>
    <row r="6" spans="1:26" s="173" customFormat="1" ht="26.25" customHeight="1" thickBot="1">
      <c r="A6" s="662"/>
      <c r="B6" s="668"/>
      <c r="C6" s="674" t="s">
        <v>244</v>
      </c>
      <c r="D6" s="675"/>
      <c r="E6" s="675"/>
      <c r="F6" s="675"/>
      <c r="G6" s="676"/>
      <c r="H6" s="677" t="s">
        <v>34</v>
      </c>
      <c r="I6" s="674" t="s">
        <v>245</v>
      </c>
      <c r="J6" s="675"/>
      <c r="K6" s="675"/>
      <c r="L6" s="675"/>
      <c r="M6" s="676"/>
      <c r="N6" s="677" t="s">
        <v>33</v>
      </c>
      <c r="O6" s="681" t="s">
        <v>246</v>
      </c>
      <c r="P6" s="675"/>
      <c r="Q6" s="675"/>
      <c r="R6" s="675"/>
      <c r="S6" s="676"/>
      <c r="T6" s="677" t="s">
        <v>34</v>
      </c>
      <c r="U6" s="681" t="s">
        <v>247</v>
      </c>
      <c r="V6" s="675"/>
      <c r="W6" s="675"/>
      <c r="X6" s="675"/>
      <c r="Y6" s="676"/>
      <c r="Z6" s="677" t="s">
        <v>33</v>
      </c>
    </row>
    <row r="7" spans="1:26" s="168" customFormat="1" ht="26.25" customHeight="1">
      <c r="A7" s="663"/>
      <c r="B7" s="668"/>
      <c r="C7" s="570" t="s">
        <v>22</v>
      </c>
      <c r="D7" s="586"/>
      <c r="E7" s="565" t="s">
        <v>21</v>
      </c>
      <c r="F7" s="586"/>
      <c r="G7" s="567" t="s">
        <v>17</v>
      </c>
      <c r="H7" s="581"/>
      <c r="I7" s="680" t="s">
        <v>22</v>
      </c>
      <c r="J7" s="586"/>
      <c r="K7" s="565" t="s">
        <v>21</v>
      </c>
      <c r="L7" s="586"/>
      <c r="M7" s="567" t="s">
        <v>17</v>
      </c>
      <c r="N7" s="581"/>
      <c r="O7" s="680" t="s">
        <v>22</v>
      </c>
      <c r="P7" s="586"/>
      <c r="Q7" s="565" t="s">
        <v>21</v>
      </c>
      <c r="R7" s="586"/>
      <c r="S7" s="567" t="s">
        <v>17</v>
      </c>
      <c r="T7" s="581"/>
      <c r="U7" s="680" t="s">
        <v>22</v>
      </c>
      <c r="V7" s="586"/>
      <c r="W7" s="565" t="s">
        <v>21</v>
      </c>
      <c r="X7" s="586"/>
      <c r="Y7" s="567" t="s">
        <v>17</v>
      </c>
      <c r="Z7" s="581"/>
    </row>
    <row r="8" spans="1:26" s="168" customFormat="1" ht="19.5" customHeight="1" thickBot="1">
      <c r="A8" s="664"/>
      <c r="B8" s="669"/>
      <c r="C8" s="171" t="s">
        <v>31</v>
      </c>
      <c r="D8" s="169" t="s">
        <v>30</v>
      </c>
      <c r="E8" s="170" t="s">
        <v>31</v>
      </c>
      <c r="F8" s="379" t="s">
        <v>30</v>
      </c>
      <c r="G8" s="679"/>
      <c r="H8" s="678"/>
      <c r="I8" s="171" t="s">
        <v>31</v>
      </c>
      <c r="J8" s="169" t="s">
        <v>30</v>
      </c>
      <c r="K8" s="170" t="s">
        <v>31</v>
      </c>
      <c r="L8" s="379" t="s">
        <v>30</v>
      </c>
      <c r="M8" s="679"/>
      <c r="N8" s="678"/>
      <c r="O8" s="171" t="s">
        <v>31</v>
      </c>
      <c r="P8" s="169" t="s">
        <v>30</v>
      </c>
      <c r="Q8" s="170" t="s">
        <v>31</v>
      </c>
      <c r="R8" s="379" t="s">
        <v>30</v>
      </c>
      <c r="S8" s="679"/>
      <c r="T8" s="678"/>
      <c r="U8" s="171" t="s">
        <v>31</v>
      </c>
      <c r="V8" s="169" t="s">
        <v>30</v>
      </c>
      <c r="W8" s="170" t="s">
        <v>31</v>
      </c>
      <c r="X8" s="379" t="s">
        <v>30</v>
      </c>
      <c r="Y8" s="679"/>
      <c r="Z8" s="678"/>
    </row>
    <row r="9" spans="1:26" s="157" customFormat="1" ht="18" customHeight="1" thickBot="1" thickTop="1">
      <c r="A9" s="167" t="s">
        <v>24</v>
      </c>
      <c r="B9" s="373"/>
      <c r="C9" s="166">
        <f>SUM(C10:C57)</f>
        <v>10297.996000000006</v>
      </c>
      <c r="D9" s="160">
        <f>SUM(D10:D57)</f>
        <v>10297.996000000003</v>
      </c>
      <c r="E9" s="161">
        <f>SUM(E10:E57)</f>
        <v>1217.068</v>
      </c>
      <c r="F9" s="160">
        <f>SUM(F10:F57)</f>
        <v>1217.0680000000002</v>
      </c>
      <c r="G9" s="159">
        <f aca="true" t="shared" si="0" ref="G9:G17">SUM(C9:F9)</f>
        <v>23030.128000000008</v>
      </c>
      <c r="H9" s="163">
        <f aca="true" t="shared" si="1" ref="H9:H57">G9/$G$9</f>
        <v>1</v>
      </c>
      <c r="I9" s="162">
        <f>SUM(I10:I57)</f>
        <v>9971.373999999998</v>
      </c>
      <c r="J9" s="160">
        <f>SUM(J10:J57)</f>
        <v>9971.373999999996</v>
      </c>
      <c r="K9" s="161">
        <f>SUM(K10:K57)</f>
        <v>1343.3040000000003</v>
      </c>
      <c r="L9" s="160">
        <f>SUM(L10:L57)</f>
        <v>1343.3040000000005</v>
      </c>
      <c r="M9" s="159">
        <f aca="true" t="shared" si="2" ref="M9:M17">SUM(I9:L9)</f>
        <v>22629.355999999992</v>
      </c>
      <c r="N9" s="165">
        <f aca="true" t="shared" si="3" ref="N9:N17">IF(ISERROR(G9/M9-1),"         /0",(G9/M9-1))</f>
        <v>0.01771026979291923</v>
      </c>
      <c r="O9" s="164">
        <f>SUM(O10:O57)</f>
        <v>72286.59500000003</v>
      </c>
      <c r="P9" s="160">
        <f>SUM(P10:P57)</f>
        <v>72286.59500000002</v>
      </c>
      <c r="Q9" s="161">
        <f>SUM(Q10:Q57)</f>
        <v>8534.136999999997</v>
      </c>
      <c r="R9" s="160">
        <f>SUM(R10:R57)</f>
        <v>8534.136999999993</v>
      </c>
      <c r="S9" s="159">
        <f aca="true" t="shared" si="4" ref="S9:S17">SUM(O9:R9)</f>
        <v>161641.46400000004</v>
      </c>
      <c r="T9" s="163">
        <f aca="true" t="shared" si="5" ref="T9:T57">S9/$S$9</f>
        <v>1</v>
      </c>
      <c r="U9" s="162">
        <f>SUM(U10:U57)</f>
        <v>67638.73800000003</v>
      </c>
      <c r="V9" s="160">
        <f>SUM(V10:V57)</f>
        <v>67638.73800000003</v>
      </c>
      <c r="W9" s="161">
        <f>SUM(W10:W57)</f>
        <v>7345.254999999997</v>
      </c>
      <c r="X9" s="160">
        <f>SUM(X10:X57)</f>
        <v>7345.254999999999</v>
      </c>
      <c r="Y9" s="159">
        <f aca="true" t="shared" si="6" ref="Y9:Y17">SUM(U9:X9)</f>
        <v>149967.98600000006</v>
      </c>
      <c r="Z9" s="158">
        <f>IF(ISERROR(S9/Y9-1),"         /0",(S9/Y9-1))</f>
        <v>0.07783979975566235</v>
      </c>
    </row>
    <row r="10" spans="1:26" ht="18.75" customHeight="1" thickTop="1">
      <c r="A10" s="156" t="s">
        <v>361</v>
      </c>
      <c r="B10" s="374" t="s">
        <v>362</v>
      </c>
      <c r="C10" s="154">
        <v>4573.876000000001</v>
      </c>
      <c r="D10" s="150">
        <v>4153.129999999998</v>
      </c>
      <c r="E10" s="151">
        <v>242.23900000000003</v>
      </c>
      <c r="F10" s="150">
        <v>72.662</v>
      </c>
      <c r="G10" s="149">
        <f t="shared" si="0"/>
        <v>9041.907</v>
      </c>
      <c r="H10" s="153">
        <f t="shared" si="1"/>
        <v>0.3926121035888292</v>
      </c>
      <c r="I10" s="152">
        <v>4397.919000000001</v>
      </c>
      <c r="J10" s="150">
        <v>3820.7870000000003</v>
      </c>
      <c r="K10" s="151">
        <v>292.6530000000001</v>
      </c>
      <c r="L10" s="150">
        <v>144.493</v>
      </c>
      <c r="M10" s="149">
        <f t="shared" si="2"/>
        <v>8655.852000000003</v>
      </c>
      <c r="N10" s="155">
        <f t="shared" si="3"/>
        <v>0.044600462207532665</v>
      </c>
      <c r="O10" s="154">
        <v>33178.141999999985</v>
      </c>
      <c r="P10" s="150">
        <v>28061.801000000025</v>
      </c>
      <c r="Q10" s="151">
        <v>1607.0399999999966</v>
      </c>
      <c r="R10" s="150">
        <v>937.409999999997</v>
      </c>
      <c r="S10" s="149">
        <f t="shared" si="4"/>
        <v>63784.393000000004</v>
      </c>
      <c r="T10" s="153">
        <f t="shared" si="5"/>
        <v>0.3946041530532042</v>
      </c>
      <c r="U10" s="152">
        <v>30400.218000000015</v>
      </c>
      <c r="V10" s="150">
        <v>26622.475000000035</v>
      </c>
      <c r="W10" s="151">
        <v>1549.1089999999997</v>
      </c>
      <c r="X10" s="150">
        <v>1095.3509999999999</v>
      </c>
      <c r="Y10" s="149">
        <f t="shared" si="6"/>
        <v>59667.15300000005</v>
      </c>
      <c r="Z10" s="148">
        <f aca="true" t="shared" si="7" ref="Z10:Z17">IF(ISERROR(S10/Y10-1),"         /0",IF(S10/Y10&gt;5,"  *  ",(S10/Y10-1)))</f>
        <v>0.06900345991034551</v>
      </c>
    </row>
    <row r="11" spans="1:26" ht="18.75" customHeight="1">
      <c r="A11" s="156" t="s">
        <v>363</v>
      </c>
      <c r="B11" s="374" t="s">
        <v>364</v>
      </c>
      <c r="C11" s="154">
        <v>883.517</v>
      </c>
      <c r="D11" s="150">
        <v>1017.492</v>
      </c>
      <c r="E11" s="151">
        <v>33.068000000000005</v>
      </c>
      <c r="F11" s="150">
        <v>71.15899999999999</v>
      </c>
      <c r="G11" s="149">
        <f t="shared" si="0"/>
        <v>2005.2359999999999</v>
      </c>
      <c r="H11" s="153">
        <f>G11/$G$9</f>
        <v>0.08707011962764598</v>
      </c>
      <c r="I11" s="152">
        <v>885.4350000000002</v>
      </c>
      <c r="J11" s="150">
        <v>841.8009999999998</v>
      </c>
      <c r="K11" s="151">
        <v>85.99000000000001</v>
      </c>
      <c r="L11" s="150">
        <v>41.357000000000006</v>
      </c>
      <c r="M11" s="149">
        <f t="shared" si="2"/>
        <v>1854.5829999999999</v>
      </c>
      <c r="N11" s="155">
        <f t="shared" si="3"/>
        <v>0.08123281621798539</v>
      </c>
      <c r="O11" s="154">
        <v>6711.800000000005</v>
      </c>
      <c r="P11" s="150">
        <v>7755.469000000002</v>
      </c>
      <c r="Q11" s="151">
        <v>601.1509999999996</v>
      </c>
      <c r="R11" s="150">
        <v>434.55299999999994</v>
      </c>
      <c r="S11" s="149">
        <f t="shared" si="4"/>
        <v>15502.973000000007</v>
      </c>
      <c r="T11" s="153">
        <f>S11/$S$9</f>
        <v>0.09590962996969642</v>
      </c>
      <c r="U11" s="152">
        <v>6116.798000000003</v>
      </c>
      <c r="V11" s="150">
        <v>5920.2970000000005</v>
      </c>
      <c r="W11" s="151">
        <v>336.459</v>
      </c>
      <c r="X11" s="150">
        <v>188.58600000000004</v>
      </c>
      <c r="Y11" s="149">
        <f t="shared" si="6"/>
        <v>12562.140000000005</v>
      </c>
      <c r="Z11" s="148">
        <f t="shared" si="7"/>
        <v>0.234102867823476</v>
      </c>
    </row>
    <row r="12" spans="1:26" ht="18.75" customHeight="1">
      <c r="A12" s="147" t="s">
        <v>369</v>
      </c>
      <c r="B12" s="375" t="s">
        <v>370</v>
      </c>
      <c r="C12" s="145">
        <v>806.3590000000002</v>
      </c>
      <c r="D12" s="141">
        <v>865.6119999999999</v>
      </c>
      <c r="E12" s="142">
        <v>7.736999999999999</v>
      </c>
      <c r="F12" s="141">
        <v>14.125</v>
      </c>
      <c r="G12" s="140">
        <f t="shared" si="0"/>
        <v>1693.833</v>
      </c>
      <c r="H12" s="144">
        <f t="shared" si="1"/>
        <v>0.07354857081124341</v>
      </c>
      <c r="I12" s="143">
        <v>746.8170000000001</v>
      </c>
      <c r="J12" s="141">
        <v>878.5699999999999</v>
      </c>
      <c r="K12" s="142">
        <v>11.172</v>
      </c>
      <c r="L12" s="141">
        <v>13.667</v>
      </c>
      <c r="M12" s="140">
        <f t="shared" si="2"/>
        <v>1650.226</v>
      </c>
      <c r="N12" s="146">
        <f t="shared" si="3"/>
        <v>0.02642486544267264</v>
      </c>
      <c r="O12" s="145">
        <v>5425.175000000002</v>
      </c>
      <c r="P12" s="141">
        <v>5924.157</v>
      </c>
      <c r="Q12" s="142">
        <v>80.30100000000002</v>
      </c>
      <c r="R12" s="141">
        <v>101.16599999999997</v>
      </c>
      <c r="S12" s="140">
        <f t="shared" si="4"/>
        <v>11530.799</v>
      </c>
      <c r="T12" s="144">
        <f t="shared" si="5"/>
        <v>0.07133565061004396</v>
      </c>
      <c r="U12" s="143">
        <v>4748.406000000001</v>
      </c>
      <c r="V12" s="141">
        <v>6142.665</v>
      </c>
      <c r="W12" s="142">
        <v>121.18599999999999</v>
      </c>
      <c r="X12" s="141">
        <v>74.616</v>
      </c>
      <c r="Y12" s="140">
        <f t="shared" si="6"/>
        <v>11086.873</v>
      </c>
      <c r="Z12" s="139">
        <f t="shared" si="7"/>
        <v>0.04004068595355981</v>
      </c>
    </row>
    <row r="13" spans="1:26" ht="18.75" customHeight="1">
      <c r="A13" s="147" t="s">
        <v>365</v>
      </c>
      <c r="B13" s="375" t="s">
        <v>366</v>
      </c>
      <c r="C13" s="145">
        <v>845.4509999999999</v>
      </c>
      <c r="D13" s="141">
        <v>751.6189999999999</v>
      </c>
      <c r="E13" s="142">
        <v>63.668</v>
      </c>
      <c r="F13" s="141">
        <v>31.435</v>
      </c>
      <c r="G13" s="140">
        <f t="shared" si="0"/>
        <v>1692.1729999999995</v>
      </c>
      <c r="H13" s="144">
        <f t="shared" si="1"/>
        <v>0.0734764913160708</v>
      </c>
      <c r="I13" s="143">
        <v>804.3289999999998</v>
      </c>
      <c r="J13" s="141">
        <v>727.483</v>
      </c>
      <c r="K13" s="142">
        <v>32.991</v>
      </c>
      <c r="L13" s="141">
        <v>17.127000000000002</v>
      </c>
      <c r="M13" s="140">
        <f t="shared" si="2"/>
        <v>1581.9299999999998</v>
      </c>
      <c r="N13" s="146">
        <f t="shared" si="3"/>
        <v>0.06968892428868512</v>
      </c>
      <c r="O13" s="145">
        <v>6630.379999999997</v>
      </c>
      <c r="P13" s="141">
        <v>6285.137999999998</v>
      </c>
      <c r="Q13" s="142">
        <v>358.85700000000026</v>
      </c>
      <c r="R13" s="141">
        <v>175.06200000000004</v>
      </c>
      <c r="S13" s="140">
        <f t="shared" si="4"/>
        <v>13449.436999999996</v>
      </c>
      <c r="T13" s="144">
        <f t="shared" si="5"/>
        <v>0.0832053649303745</v>
      </c>
      <c r="U13" s="143">
        <v>6013.643999999999</v>
      </c>
      <c r="V13" s="141">
        <v>5043.468999999999</v>
      </c>
      <c r="W13" s="142">
        <v>270.218</v>
      </c>
      <c r="X13" s="141">
        <v>151.78500000000003</v>
      </c>
      <c r="Y13" s="140">
        <f t="shared" si="6"/>
        <v>11479.115999999998</v>
      </c>
      <c r="Z13" s="139">
        <f t="shared" si="7"/>
        <v>0.17164396631238832</v>
      </c>
    </row>
    <row r="14" spans="1:26" ht="18.75" customHeight="1">
      <c r="A14" s="147" t="s">
        <v>400</v>
      </c>
      <c r="B14" s="375" t="s">
        <v>401</v>
      </c>
      <c r="C14" s="145">
        <v>776.1080000000001</v>
      </c>
      <c r="D14" s="141">
        <v>573.9049999999999</v>
      </c>
      <c r="E14" s="142">
        <v>0.202</v>
      </c>
      <c r="F14" s="141">
        <v>0.10400000000000001</v>
      </c>
      <c r="G14" s="140">
        <f>SUM(C14:F14)</f>
        <v>1350.319</v>
      </c>
      <c r="H14" s="144">
        <f>G14/$G$9</f>
        <v>0.058632717977077656</v>
      </c>
      <c r="I14" s="143">
        <v>646.476</v>
      </c>
      <c r="J14" s="141">
        <v>445.546</v>
      </c>
      <c r="K14" s="142">
        <v>0</v>
      </c>
      <c r="L14" s="141">
        <v>0.02</v>
      </c>
      <c r="M14" s="140">
        <f>SUM(I14:L14)</f>
        <v>1092.042</v>
      </c>
      <c r="N14" s="146">
        <f>IF(ISERROR(G14/M14-1),"         /0",(G14/M14-1))</f>
        <v>0.23650830279421498</v>
      </c>
      <c r="O14" s="145">
        <v>4759.412000000002</v>
      </c>
      <c r="P14" s="141">
        <v>3414.471</v>
      </c>
      <c r="Q14" s="142">
        <v>13.535999999999998</v>
      </c>
      <c r="R14" s="141">
        <v>13.458000000000002</v>
      </c>
      <c r="S14" s="140">
        <f>SUM(O14:R14)</f>
        <v>8200.877000000002</v>
      </c>
      <c r="T14" s="144">
        <f>S14/$S$9</f>
        <v>0.05073498344459439</v>
      </c>
      <c r="U14" s="143">
        <v>4783.2729999999965</v>
      </c>
      <c r="V14" s="141">
        <v>3290.6670000000004</v>
      </c>
      <c r="W14" s="142">
        <v>0.27999999999999997</v>
      </c>
      <c r="X14" s="141">
        <v>0.34900000000000003</v>
      </c>
      <c r="Y14" s="140">
        <f>SUM(U14:X14)</f>
        <v>8074.568999999997</v>
      </c>
      <c r="Z14" s="139">
        <f t="shared" si="7"/>
        <v>0.01564269250779904</v>
      </c>
    </row>
    <row r="15" spans="1:26" ht="18.75" customHeight="1">
      <c r="A15" s="147" t="s">
        <v>373</v>
      </c>
      <c r="B15" s="375" t="s">
        <v>374</v>
      </c>
      <c r="C15" s="145">
        <v>185.098</v>
      </c>
      <c r="D15" s="141">
        <v>553.836</v>
      </c>
      <c r="E15" s="142">
        <v>62.91700000000001</v>
      </c>
      <c r="F15" s="141">
        <v>171.701</v>
      </c>
      <c r="G15" s="140">
        <f>SUM(C15:F15)</f>
        <v>973.552</v>
      </c>
      <c r="H15" s="144">
        <f>G15/$G$9</f>
        <v>0.04227297390618062</v>
      </c>
      <c r="I15" s="143">
        <v>140.025</v>
      </c>
      <c r="J15" s="141">
        <v>468.09100000000007</v>
      </c>
      <c r="K15" s="142">
        <v>51.034</v>
      </c>
      <c r="L15" s="141">
        <v>114.379</v>
      </c>
      <c r="M15" s="140">
        <f>SUM(I15:L15)</f>
        <v>773.5290000000001</v>
      </c>
      <c r="N15" s="146">
        <f>IF(ISERROR(G15/M15-1),"         /0",(G15/M15-1))</f>
        <v>0.25858500456996425</v>
      </c>
      <c r="O15" s="145">
        <v>1240.9509999999993</v>
      </c>
      <c r="P15" s="141">
        <v>3692.737000000001</v>
      </c>
      <c r="Q15" s="142">
        <v>438.543</v>
      </c>
      <c r="R15" s="141">
        <v>1057.5909999999997</v>
      </c>
      <c r="S15" s="140">
        <f>SUM(O15:R15)</f>
        <v>6429.821999999999</v>
      </c>
      <c r="T15" s="144">
        <f>S15/$S$9</f>
        <v>0.03977829599464651</v>
      </c>
      <c r="U15" s="143">
        <v>1153.9739999999997</v>
      </c>
      <c r="V15" s="141">
        <v>2970.021999999999</v>
      </c>
      <c r="W15" s="142">
        <v>352.97400000000005</v>
      </c>
      <c r="X15" s="141">
        <v>749.5909999999999</v>
      </c>
      <c r="Y15" s="140">
        <f>SUM(U15:X15)</f>
        <v>5226.561</v>
      </c>
      <c r="Z15" s="139">
        <f t="shared" si="7"/>
        <v>0.23022040687939915</v>
      </c>
    </row>
    <row r="16" spans="1:26" ht="18.75" customHeight="1">
      <c r="A16" s="147" t="s">
        <v>367</v>
      </c>
      <c r="B16" s="375" t="s">
        <v>368</v>
      </c>
      <c r="C16" s="145">
        <v>247.58800000000002</v>
      </c>
      <c r="D16" s="141">
        <v>377.023</v>
      </c>
      <c r="E16" s="142">
        <v>7.007</v>
      </c>
      <c r="F16" s="141">
        <v>2.4419999999999997</v>
      </c>
      <c r="G16" s="140">
        <f>SUM(C16:F16)</f>
        <v>634.0600000000001</v>
      </c>
      <c r="H16" s="144">
        <f>G16/$G$9</f>
        <v>0.027531761872969174</v>
      </c>
      <c r="I16" s="143">
        <v>329.496</v>
      </c>
      <c r="J16" s="141">
        <v>294.824</v>
      </c>
      <c r="K16" s="142">
        <v>3.153</v>
      </c>
      <c r="L16" s="141">
        <v>2.649</v>
      </c>
      <c r="M16" s="140">
        <f>SUM(I16:L16)</f>
        <v>630.122</v>
      </c>
      <c r="N16" s="146">
        <f>IF(ISERROR(G16/M16-1),"         /0",(G16/M16-1))</f>
        <v>0.006249583414005722</v>
      </c>
      <c r="O16" s="145">
        <v>2028.9909999999998</v>
      </c>
      <c r="P16" s="141">
        <v>2550.55</v>
      </c>
      <c r="Q16" s="142">
        <v>22.826999999999998</v>
      </c>
      <c r="R16" s="141">
        <v>21.891000000000005</v>
      </c>
      <c r="S16" s="140">
        <f>SUM(O16:R16)</f>
        <v>4624.259</v>
      </c>
      <c r="T16" s="144">
        <f>S16/$S$9</f>
        <v>0.028608123717562956</v>
      </c>
      <c r="U16" s="143">
        <v>2127.3709999999996</v>
      </c>
      <c r="V16" s="141">
        <v>1986.359</v>
      </c>
      <c r="W16" s="142">
        <v>13.666</v>
      </c>
      <c r="X16" s="141">
        <v>16.107999999999997</v>
      </c>
      <c r="Y16" s="140">
        <f>SUM(U16:X16)</f>
        <v>4143.504</v>
      </c>
      <c r="Z16" s="139">
        <f t="shared" si="7"/>
        <v>0.11602619425491079</v>
      </c>
    </row>
    <row r="17" spans="1:26" ht="18.75" customHeight="1">
      <c r="A17" s="147" t="s">
        <v>439</v>
      </c>
      <c r="B17" s="375" t="s">
        <v>439</v>
      </c>
      <c r="C17" s="145">
        <v>193.76200000000003</v>
      </c>
      <c r="D17" s="141">
        <v>97.259</v>
      </c>
      <c r="E17" s="142">
        <v>277.394</v>
      </c>
      <c r="F17" s="141">
        <v>9.306</v>
      </c>
      <c r="G17" s="140">
        <f t="shared" si="0"/>
        <v>577.721</v>
      </c>
      <c r="H17" s="144">
        <f t="shared" si="1"/>
        <v>0.025085444596747348</v>
      </c>
      <c r="I17" s="143">
        <v>202.47000000000003</v>
      </c>
      <c r="J17" s="141">
        <v>95.46</v>
      </c>
      <c r="K17" s="142">
        <v>188.02800000000002</v>
      </c>
      <c r="L17" s="141">
        <v>52.45099999999999</v>
      </c>
      <c r="M17" s="140">
        <f t="shared" si="2"/>
        <v>538.409</v>
      </c>
      <c r="N17" s="146">
        <f t="shared" si="3"/>
        <v>0.07301512418997458</v>
      </c>
      <c r="O17" s="145">
        <v>1378.0199999999998</v>
      </c>
      <c r="P17" s="141">
        <v>577.711</v>
      </c>
      <c r="Q17" s="142">
        <v>1332.927999999999</v>
      </c>
      <c r="R17" s="141">
        <v>108.55899999999997</v>
      </c>
      <c r="S17" s="140">
        <f t="shared" si="4"/>
        <v>3397.217999999999</v>
      </c>
      <c r="T17" s="144">
        <f t="shared" si="5"/>
        <v>0.02101699598563397</v>
      </c>
      <c r="U17" s="143">
        <v>1055.3339999999998</v>
      </c>
      <c r="V17" s="141">
        <v>456.567</v>
      </c>
      <c r="W17" s="142">
        <v>373.65999999999997</v>
      </c>
      <c r="X17" s="141">
        <v>126.09499999999997</v>
      </c>
      <c r="Y17" s="140">
        <f t="shared" si="6"/>
        <v>2011.6559999999997</v>
      </c>
      <c r="Z17" s="139">
        <f t="shared" si="7"/>
        <v>0.6887668667008671</v>
      </c>
    </row>
    <row r="18" spans="1:26" ht="18.75" customHeight="1">
      <c r="A18" s="147" t="s">
        <v>438</v>
      </c>
      <c r="B18" s="375" t="s">
        <v>438</v>
      </c>
      <c r="C18" s="145">
        <v>45.377</v>
      </c>
      <c r="D18" s="141">
        <v>146.679</v>
      </c>
      <c r="E18" s="142">
        <v>36.89000000000003</v>
      </c>
      <c r="F18" s="141">
        <v>254.532</v>
      </c>
      <c r="G18" s="140">
        <f aca="true" t="shared" si="8" ref="G18:G57">SUM(C18:F18)</f>
        <v>483.47800000000007</v>
      </c>
      <c r="H18" s="144">
        <f t="shared" si="1"/>
        <v>0.020993283233163094</v>
      </c>
      <c r="I18" s="143">
        <v>86.201</v>
      </c>
      <c r="J18" s="141">
        <v>194.47899999999998</v>
      </c>
      <c r="K18" s="142">
        <v>46.13399999999997</v>
      </c>
      <c r="L18" s="141">
        <v>179.96200000000002</v>
      </c>
      <c r="M18" s="140">
        <f aca="true" t="shared" si="9" ref="M18:M57">SUM(I18:L18)</f>
        <v>506.77599999999995</v>
      </c>
      <c r="N18" s="146">
        <f aca="true" t="shared" si="10" ref="N18:N57">IF(ISERROR(G18/M18-1),"         /0",(G18/M18-1))</f>
        <v>-0.045972974252924126</v>
      </c>
      <c r="O18" s="145">
        <v>339.23</v>
      </c>
      <c r="P18" s="141">
        <v>1012.9869999999996</v>
      </c>
      <c r="Q18" s="142">
        <v>185.6290000000001</v>
      </c>
      <c r="R18" s="141">
        <v>1164.087999999997</v>
      </c>
      <c r="S18" s="140">
        <f aca="true" t="shared" si="11" ref="S18:S57">SUM(O18:R18)</f>
        <v>2701.9339999999966</v>
      </c>
      <c r="T18" s="144">
        <f t="shared" si="5"/>
        <v>0.016715599655791263</v>
      </c>
      <c r="U18" s="143">
        <v>421.0969999999999</v>
      </c>
      <c r="V18" s="141">
        <v>1069.285</v>
      </c>
      <c r="W18" s="142">
        <v>261.1589999999998</v>
      </c>
      <c r="X18" s="141">
        <v>418.1519999999999</v>
      </c>
      <c r="Y18" s="140">
        <f aca="true" t="shared" si="12" ref="Y18:Y57">SUM(U18:X18)</f>
        <v>2169.6929999999998</v>
      </c>
      <c r="Z18" s="139">
        <f aca="true" t="shared" si="13" ref="Z18:Z57">IF(ISERROR(S18/Y18-1),"         /0",IF(S18/Y18&gt;5,"  *  ",(S18/Y18-1)))</f>
        <v>0.2453070549612304</v>
      </c>
    </row>
    <row r="19" spans="1:26" ht="18.75" customHeight="1">
      <c r="A19" s="147" t="s">
        <v>375</v>
      </c>
      <c r="B19" s="375" t="s">
        <v>376</v>
      </c>
      <c r="C19" s="145">
        <v>373.27200000000005</v>
      </c>
      <c r="D19" s="141">
        <v>90.92999999999999</v>
      </c>
      <c r="E19" s="142">
        <v>0.519</v>
      </c>
      <c r="F19" s="141">
        <v>1.2580000000000002</v>
      </c>
      <c r="G19" s="140">
        <f t="shared" si="8"/>
        <v>465.97900000000004</v>
      </c>
      <c r="H19" s="144">
        <f t="shared" si="1"/>
        <v>0.020233452458449205</v>
      </c>
      <c r="I19" s="143">
        <v>180.60000000000002</v>
      </c>
      <c r="J19" s="141">
        <v>80.113</v>
      </c>
      <c r="K19" s="142">
        <v>8.383000000000001</v>
      </c>
      <c r="L19" s="141">
        <v>3.424</v>
      </c>
      <c r="M19" s="140">
        <f t="shared" si="9"/>
        <v>272.52</v>
      </c>
      <c r="N19" s="146">
        <f t="shared" si="10"/>
        <v>0.7098891824453253</v>
      </c>
      <c r="O19" s="145">
        <v>893.9979999999999</v>
      </c>
      <c r="P19" s="141">
        <v>643.3210000000001</v>
      </c>
      <c r="Q19" s="142">
        <v>14.772999999999996</v>
      </c>
      <c r="R19" s="141">
        <v>16.372</v>
      </c>
      <c r="S19" s="140">
        <f t="shared" si="11"/>
        <v>1568.464</v>
      </c>
      <c r="T19" s="144">
        <f t="shared" si="5"/>
        <v>0.00970335185778817</v>
      </c>
      <c r="U19" s="143">
        <v>714.7889999999999</v>
      </c>
      <c r="V19" s="141">
        <v>529.8019999999998</v>
      </c>
      <c r="W19" s="142">
        <v>22.656</v>
      </c>
      <c r="X19" s="141">
        <v>20.574</v>
      </c>
      <c r="Y19" s="140">
        <f t="shared" si="12"/>
        <v>1287.8209999999997</v>
      </c>
      <c r="Z19" s="139">
        <f t="shared" si="13"/>
        <v>0.21792081352920967</v>
      </c>
    </row>
    <row r="20" spans="1:26" ht="18.75" customHeight="1">
      <c r="A20" s="147" t="s">
        <v>406</v>
      </c>
      <c r="B20" s="375" t="s">
        <v>407</v>
      </c>
      <c r="C20" s="145">
        <v>174.735</v>
      </c>
      <c r="D20" s="141">
        <v>104.39700000000002</v>
      </c>
      <c r="E20" s="142">
        <v>78.10900000000001</v>
      </c>
      <c r="F20" s="141">
        <v>55.91500000000002</v>
      </c>
      <c r="G20" s="140">
        <f>SUM(C20:F20)</f>
        <v>413.1560000000001</v>
      </c>
      <c r="H20" s="144">
        <f>G20/$G$9</f>
        <v>0.017939804763568833</v>
      </c>
      <c r="I20" s="143">
        <v>172.63299999999998</v>
      </c>
      <c r="J20" s="141">
        <v>103.34299999999999</v>
      </c>
      <c r="K20" s="142">
        <v>106.467</v>
      </c>
      <c r="L20" s="141">
        <v>68.20800000000001</v>
      </c>
      <c r="M20" s="140">
        <f>SUM(I20:L20)</f>
        <v>450.651</v>
      </c>
      <c r="N20" s="146">
        <f>IF(ISERROR(G20/M20-1),"         /0",(G20/M20-1))</f>
        <v>-0.08320185686928439</v>
      </c>
      <c r="O20" s="145">
        <v>1255.9279999999985</v>
      </c>
      <c r="P20" s="141">
        <v>709.9409999999995</v>
      </c>
      <c r="Q20" s="142">
        <v>512.7139999999995</v>
      </c>
      <c r="R20" s="141">
        <v>360.2410000000005</v>
      </c>
      <c r="S20" s="140">
        <f>SUM(O20:R20)</f>
        <v>2838.823999999998</v>
      </c>
      <c r="T20" s="144">
        <f>S20/$S$9</f>
        <v>0.017562473945422798</v>
      </c>
      <c r="U20" s="143">
        <v>939.0820000000004</v>
      </c>
      <c r="V20" s="141">
        <v>490.6589999999997</v>
      </c>
      <c r="W20" s="142">
        <v>630.1830000000001</v>
      </c>
      <c r="X20" s="141">
        <v>375.5019999999999</v>
      </c>
      <c r="Y20" s="140">
        <f>SUM(U20:X20)</f>
        <v>2435.4260000000004</v>
      </c>
      <c r="Z20" s="139">
        <f>IF(ISERROR(S20/Y20-1),"         /0",IF(S20/Y20&gt;5,"  *  ",(S20/Y20-1)))</f>
        <v>0.16563755170553218</v>
      </c>
    </row>
    <row r="21" spans="1:26" ht="18.75" customHeight="1">
      <c r="A21" s="147" t="s">
        <v>379</v>
      </c>
      <c r="B21" s="375" t="s">
        <v>380</v>
      </c>
      <c r="C21" s="145">
        <v>145.54</v>
      </c>
      <c r="D21" s="141">
        <v>156.712</v>
      </c>
      <c r="E21" s="142">
        <v>4.481</v>
      </c>
      <c r="F21" s="141">
        <v>6.763</v>
      </c>
      <c r="G21" s="140">
        <f>SUM(C21:F21)</f>
        <v>313.4959999999999</v>
      </c>
      <c r="H21" s="144">
        <f>G21/$G$9</f>
        <v>0.013612429770255719</v>
      </c>
      <c r="I21" s="143">
        <v>96.45599999999999</v>
      </c>
      <c r="J21" s="141">
        <v>173.803</v>
      </c>
      <c r="K21" s="142">
        <v>5.66</v>
      </c>
      <c r="L21" s="141">
        <v>5.803</v>
      </c>
      <c r="M21" s="140">
        <f>SUM(I21:L21)</f>
        <v>281.72200000000004</v>
      </c>
      <c r="N21" s="146">
        <f>IF(ISERROR(G21/M21-1),"         /0",(G21/M21-1))</f>
        <v>0.11278494402283057</v>
      </c>
      <c r="O21" s="145">
        <v>869.2159999999999</v>
      </c>
      <c r="P21" s="141">
        <v>1204.079</v>
      </c>
      <c r="Q21" s="142">
        <v>37.83100000000002</v>
      </c>
      <c r="R21" s="141">
        <v>91.488</v>
      </c>
      <c r="S21" s="140">
        <f>SUM(O21:R21)</f>
        <v>2202.614</v>
      </c>
      <c r="T21" s="144">
        <f>S21/$S$9</f>
        <v>0.013626540774216198</v>
      </c>
      <c r="U21" s="143">
        <v>751.6299999999997</v>
      </c>
      <c r="V21" s="141">
        <v>1194.5239999999997</v>
      </c>
      <c r="W21" s="142">
        <v>40.48799999999999</v>
      </c>
      <c r="X21" s="141">
        <v>51.56899999999999</v>
      </c>
      <c r="Y21" s="140">
        <f>SUM(U21:X21)</f>
        <v>2038.2109999999993</v>
      </c>
      <c r="Z21" s="139">
        <f>IF(ISERROR(S21/Y21-1),"         /0",IF(S21/Y21&gt;5,"  *  ",(S21/Y21-1)))</f>
        <v>0.08066044192676847</v>
      </c>
    </row>
    <row r="22" spans="1:26" ht="18.75" customHeight="1">
      <c r="A22" s="147" t="s">
        <v>371</v>
      </c>
      <c r="B22" s="375" t="s">
        <v>372</v>
      </c>
      <c r="C22" s="145">
        <v>70.011</v>
      </c>
      <c r="D22" s="141">
        <v>131.703</v>
      </c>
      <c r="E22" s="142">
        <v>18.418</v>
      </c>
      <c r="F22" s="141">
        <v>22.203</v>
      </c>
      <c r="G22" s="140">
        <f>SUM(C22:F22)</f>
        <v>242.335</v>
      </c>
      <c r="H22" s="144">
        <f>G22/$G$9</f>
        <v>0.010522520760631461</v>
      </c>
      <c r="I22" s="143">
        <v>61.19499999999999</v>
      </c>
      <c r="J22" s="141">
        <v>135.62</v>
      </c>
      <c r="K22" s="142">
        <v>21.320999999999998</v>
      </c>
      <c r="L22" s="141">
        <v>21.45</v>
      </c>
      <c r="M22" s="140">
        <f>SUM(I22:L22)</f>
        <v>239.58599999999998</v>
      </c>
      <c r="N22" s="146">
        <f>IF(ISERROR(G22/M22-1),"         /0",(G22/M22-1))</f>
        <v>0.01147395924636685</v>
      </c>
      <c r="O22" s="145">
        <v>513.3399999999999</v>
      </c>
      <c r="P22" s="141">
        <v>989.7589999999997</v>
      </c>
      <c r="Q22" s="142">
        <v>145.07999999999993</v>
      </c>
      <c r="R22" s="141">
        <v>135.26099999999997</v>
      </c>
      <c r="S22" s="140">
        <f>SUM(O22:R22)</f>
        <v>1783.4399999999996</v>
      </c>
      <c r="T22" s="144">
        <f>S22/$S$9</f>
        <v>0.01103330764190554</v>
      </c>
      <c r="U22" s="143">
        <v>476.21099999999984</v>
      </c>
      <c r="V22" s="141">
        <v>891.0489999999996</v>
      </c>
      <c r="W22" s="142">
        <v>71.19599999999998</v>
      </c>
      <c r="X22" s="141">
        <v>89.88700000000003</v>
      </c>
      <c r="Y22" s="140">
        <f>SUM(U22:X22)</f>
        <v>1528.3429999999994</v>
      </c>
      <c r="Z22" s="139">
        <f>IF(ISERROR(S22/Y22-1),"         /0",IF(S22/Y22&gt;5,"  *  ",(S22/Y22-1)))</f>
        <v>0.16691083088024117</v>
      </c>
    </row>
    <row r="23" spans="1:26" ht="18.75" customHeight="1">
      <c r="A23" s="147" t="s">
        <v>377</v>
      </c>
      <c r="B23" s="375" t="s">
        <v>378</v>
      </c>
      <c r="C23" s="145">
        <v>86.08700000000002</v>
      </c>
      <c r="D23" s="141">
        <v>88.917</v>
      </c>
      <c r="E23" s="142">
        <v>16.64</v>
      </c>
      <c r="F23" s="141">
        <v>5.58</v>
      </c>
      <c r="G23" s="140">
        <f t="shared" si="8"/>
        <v>197.22400000000002</v>
      </c>
      <c r="H23" s="144">
        <f t="shared" si="1"/>
        <v>0.008563738768625167</v>
      </c>
      <c r="I23" s="143">
        <v>92.02099999999999</v>
      </c>
      <c r="J23" s="141">
        <v>70.173</v>
      </c>
      <c r="K23" s="142">
        <v>10.056999999999999</v>
      </c>
      <c r="L23" s="141">
        <v>2.339</v>
      </c>
      <c r="M23" s="140">
        <f t="shared" si="9"/>
        <v>174.58999999999997</v>
      </c>
      <c r="N23" s="146">
        <f t="shared" si="10"/>
        <v>0.12964087290222825</v>
      </c>
      <c r="O23" s="145">
        <v>656.3449999999997</v>
      </c>
      <c r="P23" s="141">
        <v>624.5600000000001</v>
      </c>
      <c r="Q23" s="142">
        <v>182.85700000000006</v>
      </c>
      <c r="R23" s="141">
        <v>42.815999999999995</v>
      </c>
      <c r="S23" s="140">
        <f t="shared" si="11"/>
        <v>1506.5779999999997</v>
      </c>
      <c r="T23" s="144">
        <f t="shared" si="5"/>
        <v>0.009320492172726173</v>
      </c>
      <c r="U23" s="143">
        <v>547.0169999999997</v>
      </c>
      <c r="V23" s="141">
        <v>441.5319999999999</v>
      </c>
      <c r="W23" s="142">
        <v>109.539</v>
      </c>
      <c r="X23" s="141">
        <v>32.808</v>
      </c>
      <c r="Y23" s="140">
        <f t="shared" si="12"/>
        <v>1130.8959999999997</v>
      </c>
      <c r="Z23" s="139">
        <f t="shared" si="13"/>
        <v>0.3321985399187901</v>
      </c>
    </row>
    <row r="24" spans="1:26" ht="18.75" customHeight="1">
      <c r="A24" s="147" t="s">
        <v>381</v>
      </c>
      <c r="B24" s="375" t="s">
        <v>382</v>
      </c>
      <c r="C24" s="145">
        <v>101.137</v>
      </c>
      <c r="D24" s="141">
        <v>44.79299999999999</v>
      </c>
      <c r="E24" s="142">
        <v>27.064</v>
      </c>
      <c r="F24" s="141">
        <v>21.056</v>
      </c>
      <c r="G24" s="140">
        <f t="shared" si="8"/>
        <v>194.05</v>
      </c>
      <c r="H24" s="144">
        <f t="shared" si="1"/>
        <v>0.008425919300144573</v>
      </c>
      <c r="I24" s="143">
        <v>161.57700000000003</v>
      </c>
      <c r="J24" s="141">
        <v>112.08</v>
      </c>
      <c r="K24" s="142">
        <v>48.08700000000001</v>
      </c>
      <c r="L24" s="141">
        <v>44.49100000000001</v>
      </c>
      <c r="M24" s="140">
        <f t="shared" si="9"/>
        <v>366.235</v>
      </c>
      <c r="N24" s="146" t="s">
        <v>50</v>
      </c>
      <c r="O24" s="145">
        <v>762.7589999999998</v>
      </c>
      <c r="P24" s="141">
        <v>329.288</v>
      </c>
      <c r="Q24" s="142">
        <v>331.9629999999999</v>
      </c>
      <c r="R24" s="141">
        <v>164.93800000000016</v>
      </c>
      <c r="S24" s="140">
        <f t="shared" si="11"/>
        <v>1588.9479999999999</v>
      </c>
      <c r="T24" s="144">
        <f t="shared" si="5"/>
        <v>0.009830076767926325</v>
      </c>
      <c r="U24" s="143">
        <v>953.2239999999997</v>
      </c>
      <c r="V24" s="141">
        <v>495.28399999999993</v>
      </c>
      <c r="W24" s="142">
        <v>321.971</v>
      </c>
      <c r="X24" s="141">
        <v>237.10199999999998</v>
      </c>
      <c r="Y24" s="140">
        <f t="shared" si="12"/>
        <v>2007.5809999999997</v>
      </c>
      <c r="Z24" s="139">
        <f t="shared" si="13"/>
        <v>-0.2085260818866087</v>
      </c>
    </row>
    <row r="25" spans="1:26" ht="18.75" customHeight="1">
      <c r="A25" s="147" t="s">
        <v>383</v>
      </c>
      <c r="B25" s="375" t="s">
        <v>384</v>
      </c>
      <c r="C25" s="145">
        <v>45.277</v>
      </c>
      <c r="D25" s="141">
        <v>96.34300000000002</v>
      </c>
      <c r="E25" s="142">
        <v>9.788</v>
      </c>
      <c r="F25" s="141">
        <v>4.9</v>
      </c>
      <c r="G25" s="140">
        <f t="shared" si="8"/>
        <v>156.30800000000002</v>
      </c>
      <c r="H25" s="144">
        <f t="shared" si="1"/>
        <v>0.006787109476768864</v>
      </c>
      <c r="I25" s="143">
        <v>82.371</v>
      </c>
      <c r="J25" s="141">
        <v>111.818</v>
      </c>
      <c r="K25" s="142">
        <v>6.23</v>
      </c>
      <c r="L25" s="141">
        <v>6.16</v>
      </c>
      <c r="M25" s="140">
        <f t="shared" si="9"/>
        <v>206.57899999999998</v>
      </c>
      <c r="N25" s="146">
        <f t="shared" si="10"/>
        <v>-0.2433500016942669</v>
      </c>
      <c r="O25" s="145">
        <v>356.126</v>
      </c>
      <c r="P25" s="141">
        <v>690.9279999999999</v>
      </c>
      <c r="Q25" s="142">
        <v>54.54399999999998</v>
      </c>
      <c r="R25" s="141">
        <v>63.661</v>
      </c>
      <c r="S25" s="140">
        <f t="shared" si="11"/>
        <v>1165.259</v>
      </c>
      <c r="T25" s="144">
        <f t="shared" si="5"/>
        <v>0.007208911446137358</v>
      </c>
      <c r="U25" s="143">
        <v>529.61</v>
      </c>
      <c r="V25" s="141">
        <v>791.9049999999999</v>
      </c>
      <c r="W25" s="142">
        <v>14.581999999999997</v>
      </c>
      <c r="X25" s="141">
        <v>17.084</v>
      </c>
      <c r="Y25" s="140">
        <f t="shared" si="12"/>
        <v>1353.181</v>
      </c>
      <c r="Z25" s="139">
        <f t="shared" si="13"/>
        <v>-0.1388742525944423</v>
      </c>
    </row>
    <row r="26" spans="1:26" ht="18.75" customHeight="1">
      <c r="A26" s="147" t="s">
        <v>385</v>
      </c>
      <c r="B26" s="375" t="s">
        <v>385</v>
      </c>
      <c r="C26" s="145">
        <v>49.512</v>
      </c>
      <c r="D26" s="141">
        <v>56.725</v>
      </c>
      <c r="E26" s="142">
        <v>23.041999999999998</v>
      </c>
      <c r="F26" s="141">
        <v>20.910999999999994</v>
      </c>
      <c r="G26" s="140">
        <f t="shared" si="8"/>
        <v>150.19</v>
      </c>
      <c r="H26" s="144">
        <f t="shared" si="1"/>
        <v>0.006521457457813519</v>
      </c>
      <c r="I26" s="143">
        <v>252.494</v>
      </c>
      <c r="J26" s="141">
        <v>305.424</v>
      </c>
      <c r="K26" s="142">
        <v>33.833000000000006</v>
      </c>
      <c r="L26" s="141">
        <v>27.183000000000003</v>
      </c>
      <c r="M26" s="140">
        <f t="shared" si="9"/>
        <v>618.934</v>
      </c>
      <c r="N26" s="146">
        <f t="shared" si="10"/>
        <v>-0.7573408473278249</v>
      </c>
      <c r="O26" s="145">
        <v>683.9509999999999</v>
      </c>
      <c r="P26" s="141">
        <v>726.8729999999999</v>
      </c>
      <c r="Q26" s="142">
        <v>222.49400000000017</v>
      </c>
      <c r="R26" s="141">
        <v>198.82000000000042</v>
      </c>
      <c r="S26" s="140">
        <f t="shared" si="11"/>
        <v>1832.1380000000004</v>
      </c>
      <c r="T26" s="144">
        <f t="shared" si="5"/>
        <v>0.011334579350258792</v>
      </c>
      <c r="U26" s="143">
        <v>1904.6809999999991</v>
      </c>
      <c r="V26" s="141">
        <v>2110.6519999999996</v>
      </c>
      <c r="W26" s="142">
        <v>223.90299999999982</v>
      </c>
      <c r="X26" s="141">
        <v>205.50599999999986</v>
      </c>
      <c r="Y26" s="140">
        <f t="shared" si="12"/>
        <v>4444.741999999998</v>
      </c>
      <c r="Z26" s="139">
        <f t="shared" si="13"/>
        <v>-0.5877965470211767</v>
      </c>
    </row>
    <row r="27" spans="1:26" ht="18.75" customHeight="1">
      <c r="A27" s="147" t="s">
        <v>430</v>
      </c>
      <c r="B27" s="375" t="s">
        <v>431</v>
      </c>
      <c r="C27" s="145">
        <v>61.542</v>
      </c>
      <c r="D27" s="141">
        <v>79.859</v>
      </c>
      <c r="E27" s="142">
        <v>0.35</v>
      </c>
      <c r="F27" s="141">
        <v>0.6</v>
      </c>
      <c r="G27" s="140">
        <f t="shared" si="8"/>
        <v>142.351</v>
      </c>
      <c r="H27" s="144">
        <f t="shared" si="1"/>
        <v>0.006181077239344911</v>
      </c>
      <c r="I27" s="143">
        <v>28.398999999999997</v>
      </c>
      <c r="J27" s="141">
        <v>93.99600000000001</v>
      </c>
      <c r="K27" s="142">
        <v>2.936</v>
      </c>
      <c r="L27" s="141">
        <v>6.068</v>
      </c>
      <c r="M27" s="140">
        <f t="shared" si="9"/>
        <v>131.39900000000003</v>
      </c>
      <c r="N27" s="146">
        <f t="shared" si="10"/>
        <v>0.08334918834998728</v>
      </c>
      <c r="O27" s="145">
        <v>528.9720000000002</v>
      </c>
      <c r="P27" s="141">
        <v>578.8870000000002</v>
      </c>
      <c r="Q27" s="142">
        <v>27.660999999999998</v>
      </c>
      <c r="R27" s="141">
        <v>43.95800000000003</v>
      </c>
      <c r="S27" s="140">
        <f t="shared" si="11"/>
        <v>1179.4780000000005</v>
      </c>
      <c r="T27" s="144">
        <f t="shared" si="5"/>
        <v>0.00729687773676685</v>
      </c>
      <c r="U27" s="143">
        <v>251.64399999999992</v>
      </c>
      <c r="V27" s="141">
        <v>501.33099999999996</v>
      </c>
      <c r="W27" s="142">
        <v>10.393999999999998</v>
      </c>
      <c r="X27" s="141">
        <v>16.819999999999997</v>
      </c>
      <c r="Y27" s="140">
        <f t="shared" si="12"/>
        <v>780.189</v>
      </c>
      <c r="Z27" s="139">
        <f t="shared" si="13"/>
        <v>0.5117849649251662</v>
      </c>
    </row>
    <row r="28" spans="1:26" ht="18.75" customHeight="1">
      <c r="A28" s="147" t="s">
        <v>394</v>
      </c>
      <c r="B28" s="375" t="s">
        <v>395</v>
      </c>
      <c r="C28" s="145">
        <v>65.464</v>
      </c>
      <c r="D28" s="141">
        <v>63.873</v>
      </c>
      <c r="E28" s="142">
        <v>3.332</v>
      </c>
      <c r="F28" s="141">
        <v>0.455</v>
      </c>
      <c r="G28" s="140">
        <f t="shared" si="8"/>
        <v>133.124</v>
      </c>
      <c r="H28" s="144">
        <f t="shared" si="1"/>
        <v>0.0057804281417801915</v>
      </c>
      <c r="I28" s="143">
        <v>37.394</v>
      </c>
      <c r="J28" s="141">
        <v>39.95</v>
      </c>
      <c r="K28" s="142">
        <v>0</v>
      </c>
      <c r="L28" s="141">
        <v>0</v>
      </c>
      <c r="M28" s="140">
        <f t="shared" si="9"/>
        <v>77.344</v>
      </c>
      <c r="N28" s="146">
        <f t="shared" si="10"/>
        <v>0.7211936284650393</v>
      </c>
      <c r="O28" s="145">
        <v>393.07199999999995</v>
      </c>
      <c r="P28" s="141">
        <v>409.4669999999999</v>
      </c>
      <c r="Q28" s="142">
        <v>8.370999999999999</v>
      </c>
      <c r="R28" s="141">
        <v>6.502999999999998</v>
      </c>
      <c r="S28" s="140">
        <f t="shared" si="11"/>
        <v>817.4129999999999</v>
      </c>
      <c r="T28" s="144">
        <f t="shared" si="5"/>
        <v>0.005056951228801044</v>
      </c>
      <c r="U28" s="143">
        <v>230.88199999999998</v>
      </c>
      <c r="V28" s="141">
        <v>232.66800000000003</v>
      </c>
      <c r="W28" s="142">
        <v>0.925</v>
      </c>
      <c r="X28" s="141">
        <v>1.762</v>
      </c>
      <c r="Y28" s="140">
        <f t="shared" si="12"/>
        <v>466.237</v>
      </c>
      <c r="Z28" s="139">
        <f t="shared" si="13"/>
        <v>0.753213494424509</v>
      </c>
    </row>
    <row r="29" spans="1:26" ht="18.75" customHeight="1">
      <c r="A29" s="147" t="s">
        <v>457</v>
      </c>
      <c r="B29" s="375" t="s">
        <v>458</v>
      </c>
      <c r="C29" s="145">
        <v>67.86</v>
      </c>
      <c r="D29" s="141">
        <v>56.186</v>
      </c>
      <c r="E29" s="142">
        <v>0</v>
      </c>
      <c r="F29" s="141">
        <v>0</v>
      </c>
      <c r="G29" s="140">
        <f t="shared" si="8"/>
        <v>124.04599999999999</v>
      </c>
      <c r="H29" s="144">
        <f t="shared" si="1"/>
        <v>0.0053862488302279495</v>
      </c>
      <c r="I29" s="143"/>
      <c r="J29" s="141"/>
      <c r="K29" s="142">
        <v>0.8849999999999999</v>
      </c>
      <c r="L29" s="141">
        <v>0.9099999999999999</v>
      </c>
      <c r="M29" s="140">
        <f t="shared" si="9"/>
        <v>1.795</v>
      </c>
      <c r="N29" s="146">
        <f t="shared" si="10"/>
        <v>68.10640668523676</v>
      </c>
      <c r="O29" s="145">
        <v>183.691</v>
      </c>
      <c r="P29" s="141">
        <v>424.564</v>
      </c>
      <c r="Q29" s="142">
        <v>1.5550000000000006</v>
      </c>
      <c r="R29" s="141">
        <v>1.4080000000000004</v>
      </c>
      <c r="S29" s="140">
        <f t="shared" si="11"/>
        <v>611.218</v>
      </c>
      <c r="T29" s="144">
        <f t="shared" si="5"/>
        <v>0.0037813193773102664</v>
      </c>
      <c r="U29" s="143">
        <v>173.19400000000002</v>
      </c>
      <c r="V29" s="141">
        <v>393.60999999999996</v>
      </c>
      <c r="W29" s="142">
        <v>1.4650000000000003</v>
      </c>
      <c r="X29" s="141">
        <v>1.8900000000000008</v>
      </c>
      <c r="Y29" s="140">
        <f t="shared" si="12"/>
        <v>570.159</v>
      </c>
      <c r="Z29" s="139">
        <f t="shared" si="13"/>
        <v>0.07201324542802978</v>
      </c>
    </row>
    <row r="30" spans="1:26" ht="18.75" customHeight="1">
      <c r="A30" s="147" t="s">
        <v>410</v>
      </c>
      <c r="B30" s="375" t="s">
        <v>411</v>
      </c>
      <c r="C30" s="145">
        <v>31.962000000000003</v>
      </c>
      <c r="D30" s="141">
        <v>82.789</v>
      </c>
      <c r="E30" s="142">
        <v>3.772999999999999</v>
      </c>
      <c r="F30" s="141">
        <v>2.7859999999999996</v>
      </c>
      <c r="G30" s="140">
        <f t="shared" si="8"/>
        <v>121.31</v>
      </c>
      <c r="H30" s="144">
        <f t="shared" si="1"/>
        <v>0.005267447927341088</v>
      </c>
      <c r="I30" s="143">
        <v>20.349</v>
      </c>
      <c r="J30" s="141">
        <v>56.117</v>
      </c>
      <c r="K30" s="142">
        <v>22.644000000000002</v>
      </c>
      <c r="L30" s="141">
        <v>21.81</v>
      </c>
      <c r="M30" s="140">
        <f t="shared" si="9"/>
        <v>120.92</v>
      </c>
      <c r="N30" s="146">
        <f t="shared" si="10"/>
        <v>0.003225272907707577</v>
      </c>
      <c r="O30" s="145">
        <v>259.387</v>
      </c>
      <c r="P30" s="141">
        <v>430.1209999999999</v>
      </c>
      <c r="Q30" s="142">
        <v>47.85</v>
      </c>
      <c r="R30" s="141">
        <v>48.11500000000003</v>
      </c>
      <c r="S30" s="140">
        <f t="shared" si="11"/>
        <v>785.473</v>
      </c>
      <c r="T30" s="144">
        <f t="shared" si="5"/>
        <v>0.004859353414418468</v>
      </c>
      <c r="U30" s="143">
        <v>258.22599999999994</v>
      </c>
      <c r="V30" s="141">
        <v>708.9679999999997</v>
      </c>
      <c r="W30" s="142">
        <v>95.82899999999997</v>
      </c>
      <c r="X30" s="141">
        <v>77.38199999999999</v>
      </c>
      <c r="Y30" s="140">
        <f t="shared" si="12"/>
        <v>1140.4049999999997</v>
      </c>
      <c r="Z30" s="139">
        <f t="shared" si="13"/>
        <v>-0.31123328992770105</v>
      </c>
    </row>
    <row r="31" spans="1:26" ht="18.75" customHeight="1">
      <c r="A31" s="147" t="s">
        <v>445</v>
      </c>
      <c r="B31" s="375" t="s">
        <v>446</v>
      </c>
      <c r="C31" s="145">
        <v>22.26</v>
      </c>
      <c r="D31" s="141">
        <v>46.099</v>
      </c>
      <c r="E31" s="142">
        <v>17.49</v>
      </c>
      <c r="F31" s="141">
        <v>34.531</v>
      </c>
      <c r="G31" s="140">
        <f t="shared" si="8"/>
        <v>120.38</v>
      </c>
      <c r="H31" s="144">
        <f t="shared" si="1"/>
        <v>0.005227066041491387</v>
      </c>
      <c r="I31" s="143">
        <v>20.3</v>
      </c>
      <c r="J31" s="141">
        <v>49.28900000000001</v>
      </c>
      <c r="K31" s="142">
        <v>9.454</v>
      </c>
      <c r="L31" s="141">
        <v>20.842</v>
      </c>
      <c r="M31" s="140">
        <f t="shared" si="9"/>
        <v>99.885</v>
      </c>
      <c r="N31" s="146" t="s">
        <v>50</v>
      </c>
      <c r="O31" s="145">
        <v>101.62</v>
      </c>
      <c r="P31" s="141">
        <v>215.387</v>
      </c>
      <c r="Q31" s="142">
        <v>65.02200000000002</v>
      </c>
      <c r="R31" s="141">
        <v>119.78599999999994</v>
      </c>
      <c r="S31" s="140">
        <f t="shared" si="11"/>
        <v>501.81499999999994</v>
      </c>
      <c r="T31" s="144">
        <f t="shared" si="5"/>
        <v>0.00310449427753265</v>
      </c>
      <c r="U31" s="143">
        <v>86.693</v>
      </c>
      <c r="V31" s="141">
        <v>178.71499999999997</v>
      </c>
      <c r="W31" s="142">
        <v>65.15200000000002</v>
      </c>
      <c r="X31" s="141">
        <v>128.445</v>
      </c>
      <c r="Y31" s="140">
        <f t="shared" si="12"/>
        <v>459.00499999999994</v>
      </c>
      <c r="Z31" s="139">
        <f t="shared" si="13"/>
        <v>0.09326695787627592</v>
      </c>
    </row>
    <row r="32" spans="1:26" ht="18.75" customHeight="1">
      <c r="A32" s="147" t="s">
        <v>388</v>
      </c>
      <c r="B32" s="375" t="s">
        <v>389</v>
      </c>
      <c r="C32" s="145">
        <v>12.012000000000002</v>
      </c>
      <c r="D32" s="141">
        <v>46.56700000000001</v>
      </c>
      <c r="E32" s="142">
        <v>20.025999999999996</v>
      </c>
      <c r="F32" s="141">
        <v>28.726</v>
      </c>
      <c r="G32" s="140">
        <f t="shared" si="8"/>
        <v>107.331</v>
      </c>
      <c r="H32" s="144">
        <f t="shared" si="1"/>
        <v>0.004660460419499187</v>
      </c>
      <c r="I32" s="143">
        <v>20.778</v>
      </c>
      <c r="J32" s="141">
        <v>60.205</v>
      </c>
      <c r="K32" s="142">
        <v>19.253000000000007</v>
      </c>
      <c r="L32" s="141">
        <v>29.895000000000003</v>
      </c>
      <c r="M32" s="140">
        <f t="shared" si="9"/>
        <v>130.13100000000003</v>
      </c>
      <c r="N32" s="146">
        <f t="shared" si="10"/>
        <v>-0.17520805957074037</v>
      </c>
      <c r="O32" s="145">
        <v>96.589</v>
      </c>
      <c r="P32" s="141">
        <v>320.8089999999999</v>
      </c>
      <c r="Q32" s="142">
        <v>131.565</v>
      </c>
      <c r="R32" s="141">
        <v>175.75799999999995</v>
      </c>
      <c r="S32" s="140">
        <f t="shared" si="11"/>
        <v>724.7209999999999</v>
      </c>
      <c r="T32" s="144">
        <f t="shared" si="5"/>
        <v>0.004483509256016141</v>
      </c>
      <c r="U32" s="143">
        <v>120.92899999999997</v>
      </c>
      <c r="V32" s="141">
        <v>388.36800000000005</v>
      </c>
      <c r="W32" s="142">
        <v>136.438</v>
      </c>
      <c r="X32" s="141">
        <v>163.86299999999991</v>
      </c>
      <c r="Y32" s="140">
        <f t="shared" si="12"/>
        <v>809.598</v>
      </c>
      <c r="Z32" s="139">
        <f t="shared" si="13"/>
        <v>-0.10483845068787234</v>
      </c>
    </row>
    <row r="33" spans="1:26" ht="18.75" customHeight="1">
      <c r="A33" s="147" t="s">
        <v>430</v>
      </c>
      <c r="B33" s="375" t="s">
        <v>452</v>
      </c>
      <c r="C33" s="145">
        <v>53.78699999999999</v>
      </c>
      <c r="D33" s="141">
        <v>43.781</v>
      </c>
      <c r="E33" s="142">
        <v>2.357</v>
      </c>
      <c r="F33" s="141">
        <v>4.032</v>
      </c>
      <c r="G33" s="140">
        <f>SUM(C33:F33)</f>
        <v>103.95699999999998</v>
      </c>
      <c r="H33" s="144">
        <f>G33/$G$9</f>
        <v>0.004513956674491776</v>
      </c>
      <c r="I33" s="143">
        <v>46.388999999999996</v>
      </c>
      <c r="J33" s="141">
        <v>60.173</v>
      </c>
      <c r="K33" s="142">
        <v>20.909999999999997</v>
      </c>
      <c r="L33" s="141">
        <v>41.258</v>
      </c>
      <c r="M33" s="140">
        <f>SUM(I33:L33)</f>
        <v>168.73</v>
      </c>
      <c r="N33" s="146">
        <f>IF(ISERROR(G33/M33-1),"         /0",(G33/M33-1))</f>
        <v>-0.3838854975404493</v>
      </c>
      <c r="O33" s="145">
        <v>366.66300000000035</v>
      </c>
      <c r="P33" s="141">
        <v>302.237</v>
      </c>
      <c r="Q33" s="142">
        <v>23.655000000000005</v>
      </c>
      <c r="R33" s="141">
        <v>37.88999999999998</v>
      </c>
      <c r="S33" s="140">
        <f>SUM(O33:R33)</f>
        <v>730.4450000000003</v>
      </c>
      <c r="T33" s="144">
        <f>S33/$S$9</f>
        <v>0.0045189209620125695</v>
      </c>
      <c r="U33" s="143">
        <v>232.33900000000003</v>
      </c>
      <c r="V33" s="141">
        <v>255.739</v>
      </c>
      <c r="W33" s="142">
        <v>130.86800000000002</v>
      </c>
      <c r="X33" s="141">
        <v>186.95499999999996</v>
      </c>
      <c r="Y33" s="140">
        <f>SUM(U33:X33)</f>
        <v>805.901</v>
      </c>
      <c r="Z33" s="139">
        <f>IF(ISERROR(S33/Y33-1),"         /0",IF(S33/Y33&gt;5,"  *  ",(S33/Y33-1)))</f>
        <v>-0.09362936638619346</v>
      </c>
    </row>
    <row r="34" spans="1:26" ht="18.75" customHeight="1">
      <c r="A34" s="147" t="s">
        <v>459</v>
      </c>
      <c r="B34" s="375" t="s">
        <v>460</v>
      </c>
      <c r="C34" s="145">
        <v>31.94</v>
      </c>
      <c r="D34" s="141">
        <v>47.56</v>
      </c>
      <c r="E34" s="142">
        <v>0.702</v>
      </c>
      <c r="F34" s="141">
        <v>19.5</v>
      </c>
      <c r="G34" s="140">
        <f t="shared" si="8"/>
        <v>99.702</v>
      </c>
      <c r="H34" s="144">
        <f t="shared" si="1"/>
        <v>0.004329198691383737</v>
      </c>
      <c r="I34" s="143">
        <v>23.17</v>
      </c>
      <c r="J34" s="141">
        <v>79.56</v>
      </c>
      <c r="K34" s="142">
        <v>1.55</v>
      </c>
      <c r="L34" s="141">
        <v>3.9299999999999997</v>
      </c>
      <c r="M34" s="140">
        <f t="shared" si="9"/>
        <v>108.21000000000001</v>
      </c>
      <c r="N34" s="146" t="s">
        <v>50</v>
      </c>
      <c r="O34" s="145">
        <v>104.28</v>
      </c>
      <c r="P34" s="141">
        <v>273.714</v>
      </c>
      <c r="Q34" s="142">
        <v>1.818</v>
      </c>
      <c r="R34" s="141">
        <v>60.402</v>
      </c>
      <c r="S34" s="140">
        <f t="shared" si="11"/>
        <v>440.214</v>
      </c>
      <c r="T34" s="144">
        <f t="shared" si="5"/>
        <v>0.0027233977539327403</v>
      </c>
      <c r="U34" s="143">
        <v>86.98</v>
      </c>
      <c r="V34" s="141">
        <v>291.89400000000006</v>
      </c>
      <c r="W34" s="142">
        <v>2.39</v>
      </c>
      <c r="X34" s="141">
        <v>12.129999999999999</v>
      </c>
      <c r="Y34" s="140">
        <f t="shared" si="12"/>
        <v>393.39400000000006</v>
      </c>
      <c r="Z34" s="139">
        <f t="shared" si="13"/>
        <v>0.11901554167069128</v>
      </c>
    </row>
    <row r="35" spans="1:26" ht="18.75" customHeight="1">
      <c r="A35" s="147" t="s">
        <v>418</v>
      </c>
      <c r="B35" s="375" t="s">
        <v>419</v>
      </c>
      <c r="C35" s="145">
        <v>64.406</v>
      </c>
      <c r="D35" s="141">
        <v>15.614</v>
      </c>
      <c r="E35" s="142">
        <v>1.6010000000000004</v>
      </c>
      <c r="F35" s="141">
        <v>5.902000000000001</v>
      </c>
      <c r="G35" s="140">
        <f t="shared" si="8"/>
        <v>87.52300000000001</v>
      </c>
      <c r="H35" s="144">
        <f t="shared" si="1"/>
        <v>0.0038003696722831927</v>
      </c>
      <c r="I35" s="143">
        <v>71.152</v>
      </c>
      <c r="J35" s="141">
        <v>15.178</v>
      </c>
      <c r="K35" s="142">
        <v>0.904</v>
      </c>
      <c r="L35" s="141">
        <v>3.3499999999999996</v>
      </c>
      <c r="M35" s="140">
        <f t="shared" si="9"/>
        <v>90.58399999999999</v>
      </c>
      <c r="N35" s="146">
        <f t="shared" si="10"/>
        <v>-0.03379183961847543</v>
      </c>
      <c r="O35" s="145">
        <v>436.8120000000001</v>
      </c>
      <c r="P35" s="141">
        <v>91.08799999999998</v>
      </c>
      <c r="Q35" s="142">
        <v>10.188000000000002</v>
      </c>
      <c r="R35" s="141">
        <v>13.977999999999998</v>
      </c>
      <c r="S35" s="140">
        <f t="shared" si="11"/>
        <v>552.066</v>
      </c>
      <c r="T35" s="144">
        <f t="shared" si="5"/>
        <v>0.0034153736692214068</v>
      </c>
      <c r="U35" s="143">
        <v>594.666</v>
      </c>
      <c r="V35" s="141">
        <v>188.7720000000002</v>
      </c>
      <c r="W35" s="142">
        <v>11.396999999999995</v>
      </c>
      <c r="X35" s="141">
        <v>12.234</v>
      </c>
      <c r="Y35" s="140">
        <f t="shared" si="12"/>
        <v>807.0690000000003</v>
      </c>
      <c r="Z35" s="139">
        <f t="shared" si="13"/>
        <v>-0.31596183225969543</v>
      </c>
    </row>
    <row r="36" spans="1:26" ht="18.75" customHeight="1">
      <c r="A36" s="147" t="s">
        <v>408</v>
      </c>
      <c r="B36" s="375" t="s">
        <v>409</v>
      </c>
      <c r="C36" s="145">
        <v>0</v>
      </c>
      <c r="D36" s="141">
        <v>0</v>
      </c>
      <c r="E36" s="142">
        <v>34.07000000000001</v>
      </c>
      <c r="F36" s="141">
        <v>50.73600000000001</v>
      </c>
      <c r="G36" s="140">
        <f t="shared" si="8"/>
        <v>84.80600000000001</v>
      </c>
      <c r="H36" s="144">
        <f t="shared" si="1"/>
        <v>0.0036823937756663783</v>
      </c>
      <c r="I36" s="143">
        <v>11.2</v>
      </c>
      <c r="J36" s="141">
        <v>10</v>
      </c>
      <c r="K36" s="142">
        <v>31.741</v>
      </c>
      <c r="L36" s="141">
        <v>47.889</v>
      </c>
      <c r="M36" s="140">
        <f t="shared" si="9"/>
        <v>100.83000000000001</v>
      </c>
      <c r="N36" s="146">
        <f t="shared" si="10"/>
        <v>-0.15892095606466328</v>
      </c>
      <c r="O36" s="145"/>
      <c r="P36" s="141"/>
      <c r="Q36" s="142">
        <v>221.74500000000015</v>
      </c>
      <c r="R36" s="141">
        <v>286.83899999999994</v>
      </c>
      <c r="S36" s="140">
        <f t="shared" si="11"/>
        <v>508.58400000000006</v>
      </c>
      <c r="T36" s="144">
        <f t="shared" si="5"/>
        <v>0.0031463709088900603</v>
      </c>
      <c r="U36" s="143">
        <v>12.7</v>
      </c>
      <c r="V36" s="141">
        <v>12.3</v>
      </c>
      <c r="W36" s="142">
        <v>260.47200000000004</v>
      </c>
      <c r="X36" s="141">
        <v>302.92100000000005</v>
      </c>
      <c r="Y36" s="140">
        <f t="shared" si="12"/>
        <v>588.393</v>
      </c>
      <c r="Z36" s="139">
        <f t="shared" si="13"/>
        <v>-0.1356389352014724</v>
      </c>
    </row>
    <row r="37" spans="1:26" ht="18.75" customHeight="1">
      <c r="A37" s="147" t="s">
        <v>386</v>
      </c>
      <c r="B37" s="375" t="s">
        <v>387</v>
      </c>
      <c r="C37" s="145">
        <v>27.521</v>
      </c>
      <c r="D37" s="141">
        <v>41.406</v>
      </c>
      <c r="E37" s="142">
        <v>1.3940000000000001</v>
      </c>
      <c r="F37" s="141">
        <v>1.4280000000000002</v>
      </c>
      <c r="G37" s="140">
        <f t="shared" si="8"/>
        <v>71.749</v>
      </c>
      <c r="H37" s="144">
        <f t="shared" si="1"/>
        <v>0.0031154407826131047</v>
      </c>
      <c r="I37" s="143">
        <v>16.009999999999998</v>
      </c>
      <c r="J37" s="141">
        <v>44.372</v>
      </c>
      <c r="K37" s="142">
        <v>4.628</v>
      </c>
      <c r="L37" s="141">
        <v>3.712</v>
      </c>
      <c r="M37" s="140">
        <f t="shared" si="9"/>
        <v>68.722</v>
      </c>
      <c r="N37" s="146">
        <f t="shared" si="10"/>
        <v>0.044047030063153025</v>
      </c>
      <c r="O37" s="145">
        <v>165.22500000000002</v>
      </c>
      <c r="P37" s="141">
        <v>370.624</v>
      </c>
      <c r="Q37" s="142">
        <v>14.224000000000004</v>
      </c>
      <c r="R37" s="141">
        <v>22.126000000000012</v>
      </c>
      <c r="S37" s="140">
        <f t="shared" si="11"/>
        <v>572.1990000000001</v>
      </c>
      <c r="T37" s="144">
        <f t="shared" si="5"/>
        <v>0.0035399271068220464</v>
      </c>
      <c r="U37" s="143">
        <v>110.31100000000005</v>
      </c>
      <c r="V37" s="141">
        <v>275.15200000000004</v>
      </c>
      <c r="W37" s="142">
        <v>12.065999999999999</v>
      </c>
      <c r="X37" s="141">
        <v>9.986999999999998</v>
      </c>
      <c r="Y37" s="140">
        <f t="shared" si="12"/>
        <v>407.5160000000001</v>
      </c>
      <c r="Z37" s="139">
        <f t="shared" si="13"/>
        <v>0.40411419428930384</v>
      </c>
    </row>
    <row r="38" spans="1:26" ht="18.75" customHeight="1">
      <c r="A38" s="147" t="s">
        <v>390</v>
      </c>
      <c r="B38" s="375" t="s">
        <v>391</v>
      </c>
      <c r="C38" s="145">
        <v>20.612</v>
      </c>
      <c r="D38" s="141">
        <v>18.130999999999997</v>
      </c>
      <c r="E38" s="142">
        <v>13.886000000000001</v>
      </c>
      <c r="F38" s="141">
        <v>15.268999999999998</v>
      </c>
      <c r="G38" s="140">
        <f t="shared" si="8"/>
        <v>67.898</v>
      </c>
      <c r="H38" s="144">
        <f t="shared" si="1"/>
        <v>0.002948225038089236</v>
      </c>
      <c r="I38" s="143">
        <v>16.171</v>
      </c>
      <c r="J38" s="141">
        <v>19.069999999999997</v>
      </c>
      <c r="K38" s="142">
        <v>12.465000000000002</v>
      </c>
      <c r="L38" s="141">
        <v>13.913000000000002</v>
      </c>
      <c r="M38" s="140">
        <f t="shared" si="9"/>
        <v>61.61900000000001</v>
      </c>
      <c r="N38" s="146">
        <f t="shared" si="10"/>
        <v>0.10190038786737832</v>
      </c>
      <c r="O38" s="145">
        <v>150.369</v>
      </c>
      <c r="P38" s="141">
        <v>154.04900000000004</v>
      </c>
      <c r="Q38" s="142">
        <v>77.58999999999999</v>
      </c>
      <c r="R38" s="141">
        <v>68.849</v>
      </c>
      <c r="S38" s="140">
        <f t="shared" si="11"/>
        <v>450.85699999999997</v>
      </c>
      <c r="T38" s="144">
        <f t="shared" si="5"/>
        <v>0.0027892410081116308</v>
      </c>
      <c r="U38" s="143">
        <v>142.84400000000002</v>
      </c>
      <c r="V38" s="141">
        <v>189.94699999999997</v>
      </c>
      <c r="W38" s="142">
        <v>96.788</v>
      </c>
      <c r="X38" s="141">
        <v>101.06499999999997</v>
      </c>
      <c r="Y38" s="140">
        <f t="shared" si="12"/>
        <v>530.644</v>
      </c>
      <c r="Z38" s="139">
        <f t="shared" si="13"/>
        <v>-0.15035880929587453</v>
      </c>
    </row>
    <row r="39" spans="1:26" ht="18.75" customHeight="1">
      <c r="A39" s="147" t="s">
        <v>461</v>
      </c>
      <c r="B39" s="375" t="s">
        <v>461</v>
      </c>
      <c r="C39" s="145">
        <v>17.02</v>
      </c>
      <c r="D39" s="141">
        <v>41.12</v>
      </c>
      <c r="E39" s="142">
        <v>0.524</v>
      </c>
      <c r="F39" s="141">
        <v>4.8149999999999995</v>
      </c>
      <c r="G39" s="140">
        <f t="shared" si="8"/>
        <v>63.479</v>
      </c>
      <c r="H39" s="144">
        <f t="shared" si="1"/>
        <v>0.0027563459482292055</v>
      </c>
      <c r="I39" s="143">
        <v>25.560000000000002</v>
      </c>
      <c r="J39" s="141">
        <v>46.266000000000005</v>
      </c>
      <c r="K39" s="142">
        <v>1.289</v>
      </c>
      <c r="L39" s="141">
        <v>3.9699999999999998</v>
      </c>
      <c r="M39" s="140">
        <f t="shared" si="9"/>
        <v>77.08500000000001</v>
      </c>
      <c r="N39" s="146">
        <f t="shared" si="10"/>
        <v>-0.17650645391451003</v>
      </c>
      <c r="O39" s="145">
        <v>79.98</v>
      </c>
      <c r="P39" s="141">
        <v>254.69199999999998</v>
      </c>
      <c r="Q39" s="142">
        <v>9.502</v>
      </c>
      <c r="R39" s="141">
        <v>70.02</v>
      </c>
      <c r="S39" s="140">
        <f t="shared" si="11"/>
        <v>414.19399999999996</v>
      </c>
      <c r="T39" s="144">
        <f t="shared" si="5"/>
        <v>0.0025624242057099896</v>
      </c>
      <c r="U39" s="143">
        <v>95.15599999999999</v>
      </c>
      <c r="V39" s="141">
        <v>210.251</v>
      </c>
      <c r="W39" s="142">
        <v>10.513</v>
      </c>
      <c r="X39" s="141">
        <v>16.199</v>
      </c>
      <c r="Y39" s="140">
        <f t="shared" si="12"/>
        <v>332.11899999999997</v>
      </c>
      <c r="Z39" s="139">
        <f t="shared" si="13"/>
        <v>0.24712527738551548</v>
      </c>
    </row>
    <row r="40" spans="1:26" ht="18.75" customHeight="1">
      <c r="A40" s="147" t="s">
        <v>434</v>
      </c>
      <c r="B40" s="375" t="s">
        <v>435</v>
      </c>
      <c r="C40" s="145">
        <v>17.065</v>
      </c>
      <c r="D40" s="141">
        <v>44.297999999999995</v>
      </c>
      <c r="E40" s="142">
        <v>0.7320000000000001</v>
      </c>
      <c r="F40" s="141">
        <v>0.41200000000000003</v>
      </c>
      <c r="G40" s="140">
        <f t="shared" si="8"/>
        <v>62.507</v>
      </c>
      <c r="H40" s="144">
        <f t="shared" si="1"/>
        <v>0.002714140364308873</v>
      </c>
      <c r="I40" s="143">
        <v>55.24</v>
      </c>
      <c r="J40" s="141">
        <v>102.09899999999999</v>
      </c>
      <c r="K40" s="142">
        <v>0.6649999999999999</v>
      </c>
      <c r="L40" s="141">
        <v>1</v>
      </c>
      <c r="M40" s="140">
        <f t="shared" si="9"/>
        <v>159.004</v>
      </c>
      <c r="N40" s="146">
        <f t="shared" si="10"/>
        <v>-0.6068841035445649</v>
      </c>
      <c r="O40" s="145">
        <v>243.32500000000002</v>
      </c>
      <c r="P40" s="141">
        <v>471.3890000000002</v>
      </c>
      <c r="Q40" s="142">
        <v>2.5500000000000003</v>
      </c>
      <c r="R40" s="141">
        <v>2.8449999999999993</v>
      </c>
      <c r="S40" s="140">
        <f t="shared" si="11"/>
        <v>720.1090000000002</v>
      </c>
      <c r="T40" s="144">
        <f t="shared" si="5"/>
        <v>0.0044549769729875744</v>
      </c>
      <c r="U40" s="143">
        <v>340.59999999999997</v>
      </c>
      <c r="V40" s="141">
        <v>653.7220000000001</v>
      </c>
      <c r="W40" s="142">
        <v>17.727999999999994</v>
      </c>
      <c r="X40" s="141">
        <v>21.037</v>
      </c>
      <c r="Y40" s="140">
        <f t="shared" si="12"/>
        <v>1033.087</v>
      </c>
      <c r="Z40" s="139">
        <f t="shared" si="13"/>
        <v>-0.30295415584553853</v>
      </c>
    </row>
    <row r="41" spans="1:26" ht="18.75" customHeight="1">
      <c r="A41" s="147" t="s">
        <v>462</v>
      </c>
      <c r="B41" s="375" t="s">
        <v>462</v>
      </c>
      <c r="C41" s="145">
        <v>5.5</v>
      </c>
      <c r="D41" s="141">
        <v>47.305</v>
      </c>
      <c r="E41" s="142">
        <v>0.10200000000000001</v>
      </c>
      <c r="F41" s="141">
        <v>0.138</v>
      </c>
      <c r="G41" s="140">
        <f t="shared" si="8"/>
        <v>53.044999999999995</v>
      </c>
      <c r="H41" s="144">
        <f t="shared" si="1"/>
        <v>0.002303287241825142</v>
      </c>
      <c r="I41" s="143">
        <v>8</v>
      </c>
      <c r="J41" s="141">
        <v>62.036</v>
      </c>
      <c r="K41" s="142">
        <v>0.576</v>
      </c>
      <c r="L41" s="141">
        <v>1.872</v>
      </c>
      <c r="M41" s="140">
        <f t="shared" si="9"/>
        <v>72.484</v>
      </c>
      <c r="N41" s="146">
        <f t="shared" si="10"/>
        <v>-0.2681833232161581</v>
      </c>
      <c r="O41" s="145">
        <v>34.85000000000001</v>
      </c>
      <c r="P41" s="141">
        <v>363.595</v>
      </c>
      <c r="Q41" s="142">
        <v>0.635</v>
      </c>
      <c r="R41" s="141">
        <v>0.793</v>
      </c>
      <c r="S41" s="140">
        <f t="shared" si="11"/>
        <v>399.87300000000005</v>
      </c>
      <c r="T41" s="144">
        <f t="shared" si="5"/>
        <v>0.0024738268888730183</v>
      </c>
      <c r="U41" s="143">
        <v>54.1</v>
      </c>
      <c r="V41" s="141">
        <v>464.23199999999997</v>
      </c>
      <c r="W41" s="142">
        <v>0.7909999999999999</v>
      </c>
      <c r="X41" s="141">
        <v>2.172</v>
      </c>
      <c r="Y41" s="140">
        <f t="shared" si="12"/>
        <v>521.2950000000001</v>
      </c>
      <c r="Z41" s="139">
        <f t="shared" si="13"/>
        <v>-0.23292377636463035</v>
      </c>
    </row>
    <row r="42" spans="1:26" ht="18.75" customHeight="1">
      <c r="A42" s="147" t="s">
        <v>420</v>
      </c>
      <c r="B42" s="375" t="s">
        <v>421</v>
      </c>
      <c r="C42" s="145">
        <v>24.515</v>
      </c>
      <c r="D42" s="141">
        <v>9.122</v>
      </c>
      <c r="E42" s="142">
        <v>3.352</v>
      </c>
      <c r="F42" s="141">
        <v>8.381</v>
      </c>
      <c r="G42" s="140">
        <f t="shared" si="8"/>
        <v>45.37</v>
      </c>
      <c r="H42" s="144">
        <f t="shared" si="1"/>
        <v>0.001970028130108525</v>
      </c>
      <c r="I42" s="143">
        <v>27.701999999999998</v>
      </c>
      <c r="J42" s="141">
        <v>9.606</v>
      </c>
      <c r="K42" s="142">
        <v>15.710999999999999</v>
      </c>
      <c r="L42" s="141">
        <v>12.106</v>
      </c>
      <c r="M42" s="140">
        <f t="shared" si="9"/>
        <v>65.125</v>
      </c>
      <c r="N42" s="146">
        <f t="shared" si="10"/>
        <v>-0.30333973128598857</v>
      </c>
      <c r="O42" s="145">
        <v>142.37700000000004</v>
      </c>
      <c r="P42" s="141">
        <v>57.60000000000001</v>
      </c>
      <c r="Q42" s="142">
        <v>53.77800000000001</v>
      </c>
      <c r="R42" s="141">
        <v>111.574</v>
      </c>
      <c r="S42" s="140">
        <f t="shared" si="11"/>
        <v>365.32900000000006</v>
      </c>
      <c r="T42" s="144">
        <f t="shared" si="5"/>
        <v>0.0022601193466052745</v>
      </c>
      <c r="U42" s="143">
        <v>93.33200000000001</v>
      </c>
      <c r="V42" s="141">
        <v>52.653</v>
      </c>
      <c r="W42" s="142">
        <v>64.123</v>
      </c>
      <c r="X42" s="141">
        <v>58.50199999999999</v>
      </c>
      <c r="Y42" s="140">
        <f t="shared" si="12"/>
        <v>268.61</v>
      </c>
      <c r="Z42" s="139">
        <f t="shared" si="13"/>
        <v>0.3600722236700049</v>
      </c>
    </row>
    <row r="43" spans="1:26" ht="18.75" customHeight="1">
      <c r="A43" s="147" t="s">
        <v>450</v>
      </c>
      <c r="B43" s="375" t="s">
        <v>450</v>
      </c>
      <c r="C43" s="145">
        <v>16.336</v>
      </c>
      <c r="D43" s="141">
        <v>25.637999999999998</v>
      </c>
      <c r="E43" s="142">
        <v>0.55</v>
      </c>
      <c r="F43" s="141">
        <v>0.625</v>
      </c>
      <c r="G43" s="140">
        <f t="shared" si="8"/>
        <v>43.148999999999994</v>
      </c>
      <c r="H43" s="144">
        <f t="shared" si="1"/>
        <v>0.0018735892392782176</v>
      </c>
      <c r="I43" s="143">
        <v>11.189</v>
      </c>
      <c r="J43" s="141">
        <v>11.479000000000001</v>
      </c>
      <c r="K43" s="142">
        <v>0</v>
      </c>
      <c r="L43" s="141">
        <v>0.03</v>
      </c>
      <c r="M43" s="140">
        <f t="shared" si="9"/>
        <v>22.698</v>
      </c>
      <c r="N43" s="146">
        <f t="shared" si="10"/>
        <v>0.9010044937879986</v>
      </c>
      <c r="O43" s="145">
        <v>83.44400000000002</v>
      </c>
      <c r="P43" s="141">
        <v>103.22200000000001</v>
      </c>
      <c r="Q43" s="142">
        <v>11.999999999999998</v>
      </c>
      <c r="R43" s="141">
        <v>24.275000000000002</v>
      </c>
      <c r="S43" s="140">
        <f t="shared" si="11"/>
        <v>222.94100000000003</v>
      </c>
      <c r="T43" s="144">
        <f t="shared" si="5"/>
        <v>0.001379231507084098</v>
      </c>
      <c r="U43" s="143">
        <v>77.007</v>
      </c>
      <c r="V43" s="141">
        <v>151.727</v>
      </c>
      <c r="W43" s="142">
        <v>1.7300000000000002</v>
      </c>
      <c r="X43" s="141">
        <v>6.967999999999999</v>
      </c>
      <c r="Y43" s="140">
        <f t="shared" si="12"/>
        <v>237.432</v>
      </c>
      <c r="Z43" s="139">
        <f t="shared" si="13"/>
        <v>-0.06103221132787473</v>
      </c>
    </row>
    <row r="44" spans="1:26" ht="18.75" customHeight="1">
      <c r="A44" s="147" t="s">
        <v>428</v>
      </c>
      <c r="B44" s="375" t="s">
        <v>429</v>
      </c>
      <c r="C44" s="145">
        <v>4.427</v>
      </c>
      <c r="D44" s="141">
        <v>5.438</v>
      </c>
      <c r="E44" s="142">
        <v>18.546</v>
      </c>
      <c r="F44" s="141">
        <v>13.689</v>
      </c>
      <c r="G44" s="140">
        <f t="shared" si="8"/>
        <v>42.099999999999994</v>
      </c>
      <c r="H44" s="144">
        <f t="shared" si="1"/>
        <v>0.0018280402088950605</v>
      </c>
      <c r="I44" s="143">
        <v>8.198</v>
      </c>
      <c r="J44" s="141">
        <v>9.867</v>
      </c>
      <c r="K44" s="142">
        <v>30.721</v>
      </c>
      <c r="L44" s="141">
        <v>30.005000000000003</v>
      </c>
      <c r="M44" s="140">
        <f t="shared" si="9"/>
        <v>78.791</v>
      </c>
      <c r="N44" s="146">
        <f t="shared" si="10"/>
        <v>-0.46567501364369035</v>
      </c>
      <c r="O44" s="145">
        <v>21.048000000000002</v>
      </c>
      <c r="P44" s="141">
        <v>39.176</v>
      </c>
      <c r="Q44" s="142">
        <v>141.95</v>
      </c>
      <c r="R44" s="141">
        <v>114.11800000000001</v>
      </c>
      <c r="S44" s="140">
        <f t="shared" si="11"/>
        <v>316.292</v>
      </c>
      <c r="T44" s="144">
        <f t="shared" si="5"/>
        <v>0.0019567504040918604</v>
      </c>
      <c r="U44" s="143">
        <v>32.092999999999996</v>
      </c>
      <c r="V44" s="141">
        <v>60.944</v>
      </c>
      <c r="W44" s="142">
        <v>199.738</v>
      </c>
      <c r="X44" s="141">
        <v>192.57799999999997</v>
      </c>
      <c r="Y44" s="140">
        <f t="shared" si="12"/>
        <v>485.35299999999995</v>
      </c>
      <c r="Z44" s="139">
        <f t="shared" si="13"/>
        <v>-0.34832585767472335</v>
      </c>
    </row>
    <row r="45" spans="1:26" ht="18.75" customHeight="1">
      <c r="A45" s="147" t="s">
        <v>463</v>
      </c>
      <c r="B45" s="375" t="s">
        <v>464</v>
      </c>
      <c r="C45" s="145">
        <v>13</v>
      </c>
      <c r="D45" s="141">
        <v>15.9</v>
      </c>
      <c r="E45" s="142">
        <v>5.561</v>
      </c>
      <c r="F45" s="141">
        <v>6.561999999999999</v>
      </c>
      <c r="G45" s="140">
        <f t="shared" si="8"/>
        <v>41.022999999999996</v>
      </c>
      <c r="H45" s="144">
        <f t="shared" si="1"/>
        <v>0.0017812753797981488</v>
      </c>
      <c r="I45" s="143">
        <v>20.3</v>
      </c>
      <c r="J45" s="141">
        <v>20.332</v>
      </c>
      <c r="K45" s="142">
        <v>10.546000000000001</v>
      </c>
      <c r="L45" s="141">
        <v>13.536</v>
      </c>
      <c r="M45" s="140">
        <f t="shared" si="9"/>
        <v>64.714</v>
      </c>
      <c r="N45" s="146">
        <f t="shared" si="10"/>
        <v>-0.3660877089965078</v>
      </c>
      <c r="O45" s="145">
        <v>122.92</v>
      </c>
      <c r="P45" s="141">
        <v>156.052</v>
      </c>
      <c r="Q45" s="142">
        <v>36.604</v>
      </c>
      <c r="R45" s="141">
        <v>37.06200000000001</v>
      </c>
      <c r="S45" s="140">
        <f t="shared" si="11"/>
        <v>352.638</v>
      </c>
      <c r="T45" s="144">
        <f t="shared" si="5"/>
        <v>0.002181606076025146</v>
      </c>
      <c r="U45" s="143">
        <v>71.77</v>
      </c>
      <c r="V45" s="141">
        <v>110.912</v>
      </c>
      <c r="W45" s="142">
        <v>51.336</v>
      </c>
      <c r="X45" s="141">
        <v>53.80500000000001</v>
      </c>
      <c r="Y45" s="140">
        <f t="shared" si="12"/>
        <v>287.82300000000004</v>
      </c>
      <c r="Z45" s="139">
        <f t="shared" si="13"/>
        <v>0.22519048165018063</v>
      </c>
    </row>
    <row r="46" spans="1:26" ht="18.75" customHeight="1">
      <c r="A46" s="147" t="s">
        <v>412</v>
      </c>
      <c r="B46" s="375" t="s">
        <v>413</v>
      </c>
      <c r="C46" s="145">
        <v>19.229</v>
      </c>
      <c r="D46" s="141">
        <v>20.375</v>
      </c>
      <c r="E46" s="142">
        <v>0.355</v>
      </c>
      <c r="F46" s="141">
        <v>0.864</v>
      </c>
      <c r="G46" s="140">
        <f t="shared" si="8"/>
        <v>40.82299999999999</v>
      </c>
      <c r="H46" s="144">
        <f t="shared" si="1"/>
        <v>0.0017725911032713314</v>
      </c>
      <c r="I46" s="143">
        <v>18.744</v>
      </c>
      <c r="J46" s="141">
        <v>21.96</v>
      </c>
      <c r="K46" s="142">
        <v>0.48</v>
      </c>
      <c r="L46" s="141">
        <v>0.48</v>
      </c>
      <c r="M46" s="140">
        <f t="shared" si="9"/>
        <v>41.663999999999994</v>
      </c>
      <c r="N46" s="146">
        <f t="shared" si="10"/>
        <v>-0.02018529185867901</v>
      </c>
      <c r="O46" s="145">
        <v>154.89100000000002</v>
      </c>
      <c r="P46" s="141">
        <v>154.207</v>
      </c>
      <c r="Q46" s="142">
        <v>10.914000000000001</v>
      </c>
      <c r="R46" s="141">
        <v>21.900000000000002</v>
      </c>
      <c r="S46" s="140">
        <f t="shared" si="11"/>
        <v>341.912</v>
      </c>
      <c r="T46" s="144">
        <f t="shared" si="5"/>
        <v>0.0021152493397362444</v>
      </c>
      <c r="U46" s="143">
        <v>133.183</v>
      </c>
      <c r="V46" s="141">
        <v>122.32900000000001</v>
      </c>
      <c r="W46" s="142">
        <v>4.679000000000002</v>
      </c>
      <c r="X46" s="141">
        <v>4.4990000000000006</v>
      </c>
      <c r="Y46" s="140">
        <f t="shared" si="12"/>
        <v>264.69000000000005</v>
      </c>
      <c r="Z46" s="139">
        <f t="shared" si="13"/>
        <v>0.2917450602591707</v>
      </c>
    </row>
    <row r="47" spans="1:26" ht="18.75" customHeight="1">
      <c r="A47" s="147" t="s">
        <v>422</v>
      </c>
      <c r="B47" s="375" t="s">
        <v>423</v>
      </c>
      <c r="C47" s="145">
        <v>0</v>
      </c>
      <c r="D47" s="141">
        <v>0</v>
      </c>
      <c r="E47" s="142">
        <v>17.232</v>
      </c>
      <c r="F47" s="141">
        <v>19.117</v>
      </c>
      <c r="G47" s="140">
        <f t="shared" si="8"/>
        <v>36.349000000000004</v>
      </c>
      <c r="H47" s="144">
        <f t="shared" si="1"/>
        <v>0.0015783238373664268</v>
      </c>
      <c r="I47" s="143">
        <v>0</v>
      </c>
      <c r="J47" s="141">
        <v>0</v>
      </c>
      <c r="K47" s="142">
        <v>18.728</v>
      </c>
      <c r="L47" s="141">
        <v>20.273</v>
      </c>
      <c r="M47" s="140">
        <f t="shared" si="9"/>
        <v>39.001000000000005</v>
      </c>
      <c r="N47" s="146">
        <f t="shared" si="10"/>
        <v>-0.06799825645496271</v>
      </c>
      <c r="O47" s="145">
        <v>0</v>
      </c>
      <c r="P47" s="141">
        <v>0</v>
      </c>
      <c r="Q47" s="142">
        <v>106.178</v>
      </c>
      <c r="R47" s="141">
        <v>123.193</v>
      </c>
      <c r="S47" s="140">
        <f t="shared" si="11"/>
        <v>229.37099999999998</v>
      </c>
      <c r="T47" s="144">
        <f t="shared" si="5"/>
        <v>0.0014190109042813417</v>
      </c>
      <c r="U47" s="143">
        <v>0</v>
      </c>
      <c r="V47" s="141">
        <v>0</v>
      </c>
      <c r="W47" s="142">
        <v>109.369</v>
      </c>
      <c r="X47" s="141">
        <v>136.829</v>
      </c>
      <c r="Y47" s="140">
        <f t="shared" si="12"/>
        <v>246.198</v>
      </c>
      <c r="Z47" s="139">
        <f t="shared" si="13"/>
        <v>-0.06834742768016</v>
      </c>
    </row>
    <row r="48" spans="1:26" ht="18.75" customHeight="1">
      <c r="A48" s="147" t="s">
        <v>465</v>
      </c>
      <c r="B48" s="375" t="s">
        <v>465</v>
      </c>
      <c r="C48" s="145">
        <v>7</v>
      </c>
      <c r="D48" s="141">
        <v>8</v>
      </c>
      <c r="E48" s="142">
        <v>7.297</v>
      </c>
      <c r="F48" s="141">
        <v>11.831999999999999</v>
      </c>
      <c r="G48" s="140">
        <f t="shared" si="8"/>
        <v>34.129</v>
      </c>
      <c r="H48" s="144">
        <f t="shared" si="1"/>
        <v>0.0014819283679187534</v>
      </c>
      <c r="I48" s="143">
        <v>12.26</v>
      </c>
      <c r="J48" s="141">
        <v>16.5</v>
      </c>
      <c r="K48" s="142">
        <v>12.469</v>
      </c>
      <c r="L48" s="141">
        <v>13.302</v>
      </c>
      <c r="M48" s="140">
        <f t="shared" si="9"/>
        <v>54.531</v>
      </c>
      <c r="N48" s="146">
        <f t="shared" si="10"/>
        <v>-0.3741358126570208</v>
      </c>
      <c r="O48" s="145">
        <v>64.1</v>
      </c>
      <c r="P48" s="141">
        <v>74.6</v>
      </c>
      <c r="Q48" s="142">
        <v>77.73199999999997</v>
      </c>
      <c r="R48" s="141">
        <v>124.9209999999999</v>
      </c>
      <c r="S48" s="140">
        <f t="shared" si="11"/>
        <v>341.35299999999984</v>
      </c>
      <c r="T48" s="144">
        <f t="shared" si="5"/>
        <v>0.002111791068657976</v>
      </c>
      <c r="U48" s="143">
        <v>43.582</v>
      </c>
      <c r="V48" s="141">
        <v>42.1</v>
      </c>
      <c r="W48" s="142">
        <v>46.540000000000006</v>
      </c>
      <c r="X48" s="141">
        <v>87.23000000000003</v>
      </c>
      <c r="Y48" s="140">
        <f t="shared" si="12"/>
        <v>219.45200000000006</v>
      </c>
      <c r="Z48" s="139">
        <f t="shared" si="13"/>
        <v>0.5554791024916599</v>
      </c>
    </row>
    <row r="49" spans="1:26" ht="18.75" customHeight="1">
      <c r="A49" s="147" t="s">
        <v>398</v>
      </c>
      <c r="B49" s="375" t="s">
        <v>399</v>
      </c>
      <c r="C49" s="145">
        <v>4.686</v>
      </c>
      <c r="D49" s="141">
        <v>16.461</v>
      </c>
      <c r="E49" s="142">
        <v>6.391</v>
      </c>
      <c r="F49" s="141">
        <v>5.154</v>
      </c>
      <c r="G49" s="140">
        <f t="shared" si="8"/>
        <v>32.69199999999999</v>
      </c>
      <c r="H49" s="144">
        <f t="shared" si="1"/>
        <v>0.0014195318410735703</v>
      </c>
      <c r="I49" s="143">
        <v>7.785</v>
      </c>
      <c r="J49" s="141">
        <v>59.42600000000001</v>
      </c>
      <c r="K49" s="142">
        <v>4.148</v>
      </c>
      <c r="L49" s="141">
        <v>15.169000000000002</v>
      </c>
      <c r="M49" s="140">
        <f t="shared" si="9"/>
        <v>86.528</v>
      </c>
      <c r="N49" s="146">
        <f t="shared" si="10"/>
        <v>-0.622180103550296</v>
      </c>
      <c r="O49" s="145">
        <v>46.113</v>
      </c>
      <c r="P49" s="141">
        <v>200.53799999999995</v>
      </c>
      <c r="Q49" s="142">
        <v>29.931999999999995</v>
      </c>
      <c r="R49" s="141">
        <v>49.41099999999999</v>
      </c>
      <c r="S49" s="140">
        <f t="shared" si="11"/>
        <v>325.99399999999997</v>
      </c>
      <c r="T49" s="144">
        <f t="shared" si="5"/>
        <v>0.0020167721321801436</v>
      </c>
      <c r="U49" s="143">
        <v>59.205999999999996</v>
      </c>
      <c r="V49" s="141">
        <v>275.33400000000006</v>
      </c>
      <c r="W49" s="142">
        <v>54.14200000000003</v>
      </c>
      <c r="X49" s="141">
        <v>103.74900000000004</v>
      </c>
      <c r="Y49" s="140">
        <f t="shared" si="12"/>
        <v>492.43100000000015</v>
      </c>
      <c r="Z49" s="139">
        <f t="shared" si="13"/>
        <v>-0.33799050019190535</v>
      </c>
    </row>
    <row r="50" spans="1:26" ht="18.75" customHeight="1">
      <c r="A50" s="147" t="s">
        <v>466</v>
      </c>
      <c r="B50" s="375" t="s">
        <v>466</v>
      </c>
      <c r="C50" s="145">
        <v>16.1</v>
      </c>
      <c r="D50" s="141">
        <v>15.759999999999998</v>
      </c>
      <c r="E50" s="142">
        <v>0.309</v>
      </c>
      <c r="F50" s="141">
        <v>0.36000000000000004</v>
      </c>
      <c r="G50" s="140">
        <f t="shared" si="8"/>
        <v>32.528999999999996</v>
      </c>
      <c r="H50" s="144">
        <f t="shared" si="1"/>
        <v>0.0014124541557042143</v>
      </c>
      <c r="I50" s="143">
        <v>7.69</v>
      </c>
      <c r="J50" s="141">
        <v>11.059999999999999</v>
      </c>
      <c r="K50" s="142">
        <v>0.854</v>
      </c>
      <c r="L50" s="141">
        <v>1.775</v>
      </c>
      <c r="M50" s="140">
        <f t="shared" si="9"/>
        <v>21.378999999999998</v>
      </c>
      <c r="N50" s="146">
        <f t="shared" si="10"/>
        <v>0.5215398288039665</v>
      </c>
      <c r="O50" s="145">
        <v>102.8</v>
      </c>
      <c r="P50" s="141">
        <v>152.67999999999998</v>
      </c>
      <c r="Q50" s="142">
        <v>4.598999999999999</v>
      </c>
      <c r="R50" s="141">
        <v>7.954000000000001</v>
      </c>
      <c r="S50" s="140">
        <f t="shared" si="11"/>
        <v>268.03299999999996</v>
      </c>
      <c r="T50" s="144">
        <f t="shared" si="5"/>
        <v>0.00165819458304337</v>
      </c>
      <c r="U50" s="143">
        <v>40.430000000000014</v>
      </c>
      <c r="V50" s="141">
        <v>86.25999999999999</v>
      </c>
      <c r="W50" s="142">
        <v>4.096</v>
      </c>
      <c r="X50" s="141">
        <v>7.154999999999999</v>
      </c>
      <c r="Y50" s="140">
        <f t="shared" si="12"/>
        <v>137.941</v>
      </c>
      <c r="Z50" s="139">
        <f t="shared" si="13"/>
        <v>0.9430988611072846</v>
      </c>
    </row>
    <row r="51" spans="1:26" ht="18.75" customHeight="1">
      <c r="A51" s="147" t="s">
        <v>392</v>
      </c>
      <c r="B51" s="375" t="s">
        <v>393</v>
      </c>
      <c r="C51" s="145">
        <v>14.312</v>
      </c>
      <c r="D51" s="141">
        <v>14.45</v>
      </c>
      <c r="E51" s="142">
        <v>0.2</v>
      </c>
      <c r="F51" s="141">
        <v>0.15200000000000002</v>
      </c>
      <c r="G51" s="140">
        <f t="shared" si="8"/>
        <v>29.114</v>
      </c>
      <c r="H51" s="144">
        <f t="shared" si="1"/>
        <v>0.0012641701340088075</v>
      </c>
      <c r="I51" s="143">
        <v>12.15</v>
      </c>
      <c r="J51" s="141">
        <v>16.642</v>
      </c>
      <c r="K51" s="142">
        <v>5.92</v>
      </c>
      <c r="L51" s="141">
        <v>6.640000000000001</v>
      </c>
      <c r="M51" s="140">
        <f t="shared" si="9"/>
        <v>41.352000000000004</v>
      </c>
      <c r="N51" s="146" t="s">
        <v>50</v>
      </c>
      <c r="O51" s="145">
        <v>109.59499999999997</v>
      </c>
      <c r="P51" s="141">
        <v>111.85</v>
      </c>
      <c r="Q51" s="142">
        <v>29.713000000000005</v>
      </c>
      <c r="R51" s="141">
        <v>21.793</v>
      </c>
      <c r="S51" s="140">
        <f t="shared" si="11"/>
        <v>272.95099999999996</v>
      </c>
      <c r="T51" s="144">
        <f t="shared" si="5"/>
        <v>0.001688619944694388</v>
      </c>
      <c r="U51" s="143">
        <v>58.549000000000014</v>
      </c>
      <c r="V51" s="141">
        <v>83.88399999999999</v>
      </c>
      <c r="W51" s="142">
        <v>14.695</v>
      </c>
      <c r="X51" s="141">
        <v>14.516000000000002</v>
      </c>
      <c r="Y51" s="140">
        <f t="shared" si="12"/>
        <v>171.64399999999998</v>
      </c>
      <c r="Z51" s="139">
        <f t="shared" si="13"/>
        <v>0.5902157954836755</v>
      </c>
    </row>
    <row r="52" spans="1:26" ht="18.75" customHeight="1">
      <c r="A52" s="147" t="s">
        <v>467</v>
      </c>
      <c r="B52" s="375" t="s">
        <v>468</v>
      </c>
      <c r="C52" s="145">
        <v>6</v>
      </c>
      <c r="D52" s="141">
        <v>22.400000000000002</v>
      </c>
      <c r="E52" s="142">
        <v>0</v>
      </c>
      <c r="F52" s="141">
        <v>0</v>
      </c>
      <c r="G52" s="140">
        <f t="shared" si="8"/>
        <v>28.400000000000002</v>
      </c>
      <c r="H52" s="144">
        <f t="shared" si="1"/>
        <v>0.0012331672668080694</v>
      </c>
      <c r="I52" s="143">
        <v>7</v>
      </c>
      <c r="J52" s="141">
        <v>12</v>
      </c>
      <c r="K52" s="142"/>
      <c r="L52" s="141"/>
      <c r="M52" s="140">
        <f t="shared" si="9"/>
        <v>19</v>
      </c>
      <c r="N52" s="146">
        <f t="shared" si="10"/>
        <v>0.49473684210526336</v>
      </c>
      <c r="O52" s="145">
        <v>42.2</v>
      </c>
      <c r="P52" s="141">
        <v>145.96</v>
      </c>
      <c r="Q52" s="142">
        <v>0.5</v>
      </c>
      <c r="R52" s="141">
        <v>0.75</v>
      </c>
      <c r="S52" s="140">
        <f t="shared" si="11"/>
        <v>189.41000000000003</v>
      </c>
      <c r="T52" s="144">
        <f t="shared" si="5"/>
        <v>0.0011717909211710678</v>
      </c>
      <c r="U52" s="143">
        <v>31</v>
      </c>
      <c r="V52" s="141">
        <v>57.9</v>
      </c>
      <c r="W52" s="142"/>
      <c r="X52" s="141"/>
      <c r="Y52" s="140">
        <f t="shared" si="12"/>
        <v>88.9</v>
      </c>
      <c r="Z52" s="139">
        <f t="shared" si="13"/>
        <v>1.1305961754780656</v>
      </c>
    </row>
    <row r="53" spans="1:26" ht="18.75" customHeight="1">
      <c r="A53" s="147" t="s">
        <v>404</v>
      </c>
      <c r="B53" s="375" t="s">
        <v>405</v>
      </c>
      <c r="C53" s="145">
        <v>4.084999999999999</v>
      </c>
      <c r="D53" s="141">
        <v>14.965</v>
      </c>
      <c r="E53" s="142">
        <v>3.8559999999999994</v>
      </c>
      <c r="F53" s="141">
        <v>4.346</v>
      </c>
      <c r="G53" s="140">
        <f t="shared" si="8"/>
        <v>27.251999999999995</v>
      </c>
      <c r="H53" s="144">
        <f t="shared" si="1"/>
        <v>0.0011833195195441375</v>
      </c>
      <c r="I53" s="143">
        <v>14.801</v>
      </c>
      <c r="J53" s="141">
        <v>25.087000000000003</v>
      </c>
      <c r="K53" s="142">
        <v>3.54</v>
      </c>
      <c r="L53" s="141">
        <v>2.2</v>
      </c>
      <c r="M53" s="140">
        <f t="shared" si="9"/>
        <v>45.62800000000001</v>
      </c>
      <c r="N53" s="146">
        <f t="shared" si="10"/>
        <v>-0.4027351626194444</v>
      </c>
      <c r="O53" s="145">
        <v>54.39499999999998</v>
      </c>
      <c r="P53" s="141">
        <v>120.04599999999998</v>
      </c>
      <c r="Q53" s="142">
        <v>21.125999999999994</v>
      </c>
      <c r="R53" s="141">
        <v>20.754000000000005</v>
      </c>
      <c r="S53" s="140">
        <f t="shared" si="11"/>
        <v>216.32099999999997</v>
      </c>
      <c r="T53" s="144">
        <f t="shared" si="5"/>
        <v>0.0013382766689121297</v>
      </c>
      <c r="U53" s="143">
        <v>60.386</v>
      </c>
      <c r="V53" s="141">
        <v>133.26099999999994</v>
      </c>
      <c r="W53" s="142">
        <v>15.432999999999993</v>
      </c>
      <c r="X53" s="141">
        <v>15.383999999999995</v>
      </c>
      <c r="Y53" s="140">
        <f t="shared" si="12"/>
        <v>224.4639999999999</v>
      </c>
      <c r="Z53" s="139">
        <f t="shared" si="13"/>
        <v>-0.036277532254615164</v>
      </c>
    </row>
    <row r="54" spans="1:26" ht="18.75" customHeight="1">
      <c r="A54" s="147" t="s">
        <v>436</v>
      </c>
      <c r="B54" s="375" t="s">
        <v>437</v>
      </c>
      <c r="C54" s="145">
        <v>1.7000000000000002</v>
      </c>
      <c r="D54" s="141">
        <v>16.86</v>
      </c>
      <c r="E54" s="142">
        <v>3.721</v>
      </c>
      <c r="F54" s="141">
        <v>4.6530000000000005</v>
      </c>
      <c r="G54" s="140">
        <f t="shared" si="8"/>
        <v>26.933999999999997</v>
      </c>
      <c r="H54" s="144">
        <f t="shared" si="1"/>
        <v>0.0011695115198664978</v>
      </c>
      <c r="I54" s="143">
        <v>2.5</v>
      </c>
      <c r="J54" s="141">
        <v>19.392</v>
      </c>
      <c r="K54" s="142">
        <v>1.69</v>
      </c>
      <c r="L54" s="141">
        <v>0.171</v>
      </c>
      <c r="M54" s="140">
        <f t="shared" si="9"/>
        <v>23.753</v>
      </c>
      <c r="N54" s="146">
        <f t="shared" si="10"/>
        <v>0.13391992590409618</v>
      </c>
      <c r="O54" s="145">
        <v>15.009</v>
      </c>
      <c r="P54" s="141">
        <v>75.06000000000002</v>
      </c>
      <c r="Q54" s="142">
        <v>24.742999999999995</v>
      </c>
      <c r="R54" s="141">
        <v>49.605</v>
      </c>
      <c r="S54" s="140">
        <f t="shared" si="11"/>
        <v>164.417</v>
      </c>
      <c r="T54" s="144">
        <f t="shared" si="5"/>
        <v>0.0010171709407432734</v>
      </c>
      <c r="U54" s="143">
        <v>2.5</v>
      </c>
      <c r="V54" s="141">
        <v>46.86</v>
      </c>
      <c r="W54" s="142">
        <v>44.661</v>
      </c>
      <c r="X54" s="141">
        <v>52.355999999999995</v>
      </c>
      <c r="Y54" s="140">
        <f t="shared" si="12"/>
        <v>146.377</v>
      </c>
      <c r="Z54" s="139">
        <f t="shared" si="13"/>
        <v>0.12324340572630943</v>
      </c>
    </row>
    <row r="55" spans="1:26" ht="18.75" customHeight="1">
      <c r="A55" s="147" t="s">
        <v>396</v>
      </c>
      <c r="B55" s="375" t="s">
        <v>397</v>
      </c>
      <c r="C55" s="145">
        <v>6.003</v>
      </c>
      <c r="D55" s="141">
        <v>20.029</v>
      </c>
      <c r="E55" s="142">
        <v>0.05</v>
      </c>
      <c r="F55" s="141">
        <v>0.2</v>
      </c>
      <c r="G55" s="140">
        <f t="shared" si="8"/>
        <v>26.282</v>
      </c>
      <c r="H55" s="144">
        <f t="shared" si="1"/>
        <v>0.0011412007783890732</v>
      </c>
      <c r="I55" s="143">
        <v>7.825999999999999</v>
      </c>
      <c r="J55" s="141">
        <v>25.221000000000004</v>
      </c>
      <c r="K55" s="142">
        <v>0.44999999999999996</v>
      </c>
      <c r="L55" s="141">
        <v>0.77</v>
      </c>
      <c r="M55" s="140">
        <f t="shared" si="9"/>
        <v>34.26700000000001</v>
      </c>
      <c r="N55" s="146">
        <f t="shared" si="10"/>
        <v>-0.23302302506784978</v>
      </c>
      <c r="O55" s="145">
        <v>43.32600000000002</v>
      </c>
      <c r="P55" s="141">
        <v>155.753</v>
      </c>
      <c r="Q55" s="142">
        <v>0.5900000000000001</v>
      </c>
      <c r="R55" s="141">
        <v>1.338</v>
      </c>
      <c r="S55" s="140">
        <f t="shared" si="11"/>
        <v>201.007</v>
      </c>
      <c r="T55" s="144">
        <f t="shared" si="5"/>
        <v>0.0012435361263493628</v>
      </c>
      <c r="U55" s="143">
        <v>43.171</v>
      </c>
      <c r="V55" s="141">
        <v>117.451</v>
      </c>
      <c r="W55" s="142">
        <v>5.4399999999999995</v>
      </c>
      <c r="X55" s="141">
        <v>3.0789999999999993</v>
      </c>
      <c r="Y55" s="140">
        <f t="shared" si="12"/>
        <v>169.141</v>
      </c>
      <c r="Z55" s="139">
        <f t="shared" si="13"/>
        <v>0.18839902802986863</v>
      </c>
    </row>
    <row r="56" spans="1:26" ht="18.75" customHeight="1">
      <c r="A56" s="147" t="s">
        <v>440</v>
      </c>
      <c r="B56" s="375" t="s">
        <v>441</v>
      </c>
      <c r="C56" s="145">
        <v>2.3369999999999997</v>
      </c>
      <c r="D56" s="141">
        <v>4.901</v>
      </c>
      <c r="E56" s="142">
        <v>8.213000000000001</v>
      </c>
      <c r="F56" s="141">
        <v>4.583</v>
      </c>
      <c r="G56" s="140">
        <f t="shared" si="8"/>
        <v>20.034</v>
      </c>
      <c r="H56" s="144">
        <f t="shared" si="1"/>
        <v>0.0008699039796912979</v>
      </c>
      <c r="I56" s="143">
        <v>1.697</v>
      </c>
      <c r="J56" s="141">
        <v>2.076</v>
      </c>
      <c r="K56" s="142">
        <v>11.096</v>
      </c>
      <c r="L56" s="141">
        <v>9.553</v>
      </c>
      <c r="M56" s="140">
        <f t="shared" si="9"/>
        <v>24.422</v>
      </c>
      <c r="N56" s="146">
        <f t="shared" si="10"/>
        <v>-0.17967406436819267</v>
      </c>
      <c r="O56" s="145">
        <v>14.633999999999999</v>
      </c>
      <c r="P56" s="141">
        <v>31.77199999999999</v>
      </c>
      <c r="Q56" s="142">
        <v>49.138999999999996</v>
      </c>
      <c r="R56" s="141">
        <v>41.90299999999999</v>
      </c>
      <c r="S56" s="140">
        <f t="shared" si="11"/>
        <v>137.44799999999998</v>
      </c>
      <c r="T56" s="144">
        <f t="shared" si="5"/>
        <v>0.0008503263741783479</v>
      </c>
      <c r="U56" s="143">
        <v>7.572000000000001</v>
      </c>
      <c r="V56" s="141">
        <v>11.348</v>
      </c>
      <c r="W56" s="142">
        <v>52.819</v>
      </c>
      <c r="X56" s="141">
        <v>66.59200000000003</v>
      </c>
      <c r="Y56" s="140">
        <f t="shared" si="12"/>
        <v>138.33100000000002</v>
      </c>
      <c r="Z56" s="139">
        <f t="shared" si="13"/>
        <v>-0.006383240199232532</v>
      </c>
    </row>
    <row r="57" spans="1:26" ht="18.75" customHeight="1" thickBot="1">
      <c r="A57" s="138" t="s">
        <v>56</v>
      </c>
      <c r="B57" s="376" t="s">
        <v>56</v>
      </c>
      <c r="C57" s="136">
        <v>56.608000000000004</v>
      </c>
      <c r="D57" s="132">
        <v>106.034</v>
      </c>
      <c r="E57" s="133">
        <v>131.91300000000004</v>
      </c>
      <c r="F57" s="132">
        <v>201.16799999999998</v>
      </c>
      <c r="G57" s="131">
        <f t="shared" si="8"/>
        <v>495.72300000000007</v>
      </c>
      <c r="H57" s="135">
        <f t="shared" si="1"/>
        <v>0.02152497806351749</v>
      </c>
      <c r="I57" s="134">
        <v>72.905</v>
      </c>
      <c r="J57" s="132">
        <v>113</v>
      </c>
      <c r="K57" s="133">
        <v>145.85799999999995</v>
      </c>
      <c r="L57" s="132">
        <v>271.71200000000016</v>
      </c>
      <c r="M57" s="131">
        <f t="shared" si="9"/>
        <v>603.4750000000001</v>
      </c>
      <c r="N57" s="137">
        <f t="shared" si="10"/>
        <v>-0.17855254981565105</v>
      </c>
      <c r="O57" s="136">
        <v>441.1440000000001</v>
      </c>
      <c r="P57" s="132">
        <v>853.6859999999999</v>
      </c>
      <c r="Q57" s="133">
        <v>1147.64</v>
      </c>
      <c r="R57" s="132">
        <v>1736.9409999999993</v>
      </c>
      <c r="S57" s="131">
        <f t="shared" si="11"/>
        <v>4179.411</v>
      </c>
      <c r="T57" s="135">
        <f t="shared" si="5"/>
        <v>0.02585605757690984</v>
      </c>
      <c r="U57" s="134">
        <v>457.33399999999995</v>
      </c>
      <c r="V57" s="132">
        <v>892.8929999999998</v>
      </c>
      <c r="W57" s="133">
        <v>1110.0089999999993</v>
      </c>
      <c r="X57" s="132">
        <v>1636.486</v>
      </c>
      <c r="Y57" s="131">
        <f t="shared" si="12"/>
        <v>4096.721999999999</v>
      </c>
      <c r="Z57" s="130">
        <f t="shared" si="13"/>
        <v>0.020184186283570327</v>
      </c>
    </row>
    <row r="58" spans="1:2" ht="16.5" thickTop="1">
      <c r="A58" s="129" t="s">
        <v>43</v>
      </c>
      <c r="B58" s="129"/>
    </row>
    <row r="59" spans="1:2" ht="15.75">
      <c r="A59" s="129" t="s">
        <v>42</v>
      </c>
      <c r="B59" s="129"/>
    </row>
    <row r="60" spans="1:3" ht="14.25">
      <c r="A60" s="377" t="s">
        <v>125</v>
      </c>
      <c r="B60" s="378"/>
      <c r="C60" s="378"/>
    </row>
  </sheetData>
  <sheetProtection/>
  <mergeCells count="27">
    <mergeCell ref="S7:S8"/>
    <mergeCell ref="U7:V7"/>
    <mergeCell ref="W7:X7"/>
    <mergeCell ref="N6:N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Y1:Z1"/>
    <mergeCell ref="A3:Z3"/>
    <mergeCell ref="A4:Z4"/>
    <mergeCell ref="A5:A8"/>
    <mergeCell ref="B5:B8"/>
    <mergeCell ref="C5:N5"/>
    <mergeCell ref="O5:Z5"/>
    <mergeCell ref="C6:G6"/>
    <mergeCell ref="H6:H8"/>
    <mergeCell ref="I6:M6"/>
  </mergeCells>
  <conditionalFormatting sqref="Z58:Z65536 N58:N65536 Z3 N3 N5:N8 Z5:Z8">
    <cfRule type="cellIs" priority="3" dxfId="84" operator="lessThan" stopIfTrue="1">
      <formula>0</formula>
    </cfRule>
  </conditionalFormatting>
  <conditionalFormatting sqref="Z9:Z57 N9:N57">
    <cfRule type="cellIs" priority="4" dxfId="84" operator="lessThan" stopIfTrue="1">
      <formula>0</formula>
    </cfRule>
    <cfRule type="cellIs" priority="5" dxfId="86" operator="greaterThanOrEqual" stopIfTrue="1">
      <formula>0</formula>
    </cfRule>
  </conditionalFormatting>
  <conditionalFormatting sqref="H6:H8">
    <cfRule type="cellIs" priority="2" dxfId="84" operator="lessThan" stopIfTrue="1">
      <formula>0</formula>
    </cfRule>
  </conditionalFormatting>
  <conditionalFormatting sqref="T6:T8">
    <cfRule type="cellIs" priority="1" dxfId="84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0"/>
  </sheetPr>
  <dimension ref="A1:Z24"/>
  <sheetViews>
    <sheetView showGridLines="0" zoomScale="76" zoomScaleNormal="76" zoomScalePageLayoutView="0" workbookViewId="0" topLeftCell="C1">
      <selection activeCell="U11" sqref="U11:X21"/>
    </sheetView>
  </sheetViews>
  <sheetFormatPr defaultColWidth="8.00390625" defaultRowHeight="15"/>
  <cols>
    <col min="1" max="1" width="25.421875" style="128" customWidth="1"/>
    <col min="2" max="2" width="38.140625" style="128" customWidth="1"/>
    <col min="3" max="3" width="11.00390625" style="128" customWidth="1"/>
    <col min="4" max="4" width="12.421875" style="128" bestFit="1" customWidth="1"/>
    <col min="5" max="5" width="8.57421875" style="128" bestFit="1" customWidth="1"/>
    <col min="6" max="6" width="10.57421875" style="128" bestFit="1" customWidth="1"/>
    <col min="7" max="7" width="10.140625" style="128" customWidth="1"/>
    <col min="8" max="8" width="10.7109375" style="128" customWidth="1"/>
    <col min="9" max="10" width="11.57421875" style="128" bestFit="1" customWidth="1"/>
    <col min="11" max="11" width="9.00390625" style="128" bestFit="1" customWidth="1"/>
    <col min="12" max="12" width="10.57421875" style="128" bestFit="1" customWidth="1"/>
    <col min="13" max="13" width="11.57421875" style="128" bestFit="1" customWidth="1"/>
    <col min="14" max="14" width="9.421875" style="128" customWidth="1"/>
    <col min="15" max="15" width="11.57421875" style="128" bestFit="1" customWidth="1"/>
    <col min="16" max="16" width="12.421875" style="128" bestFit="1" customWidth="1"/>
    <col min="17" max="17" width="9.421875" style="128" customWidth="1"/>
    <col min="18" max="18" width="10.57421875" style="128" bestFit="1" customWidth="1"/>
    <col min="19" max="19" width="11.8515625" style="128" customWidth="1"/>
    <col min="20" max="20" width="10.140625" style="128" customWidth="1"/>
    <col min="21" max="22" width="11.57421875" style="128" bestFit="1" customWidth="1"/>
    <col min="23" max="23" width="10.28125" style="128" customWidth="1"/>
    <col min="24" max="24" width="11.28125" style="128" customWidth="1"/>
    <col min="25" max="25" width="11.57421875" style="128" bestFit="1" customWidth="1"/>
    <col min="26" max="26" width="9.8515625" style="128" bestFit="1" customWidth="1"/>
    <col min="27" max="16384" width="8.00390625" style="128" customWidth="1"/>
  </cols>
  <sheetData>
    <row r="1" spans="1:2" ht="21" thickBot="1">
      <c r="A1" s="480" t="s">
        <v>28</v>
      </c>
      <c r="B1" s="476"/>
    </row>
    <row r="2" spans="25:26" ht="18">
      <c r="Y2" s="475"/>
      <c r="Z2" s="475"/>
    </row>
    <row r="3" ht="5.25" customHeight="1" thickBot="1"/>
    <row r="4" spans="1:26" ht="24.75" customHeight="1" thickTop="1">
      <c r="A4" s="573" t="s">
        <v>126</v>
      </c>
      <c r="B4" s="574"/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  <c r="P4" s="574"/>
      <c r="Q4" s="574"/>
      <c r="R4" s="574"/>
      <c r="S4" s="574"/>
      <c r="T4" s="574"/>
      <c r="U4" s="574"/>
      <c r="V4" s="574"/>
      <c r="W4" s="574"/>
      <c r="X4" s="574"/>
      <c r="Y4" s="574"/>
      <c r="Z4" s="575"/>
    </row>
    <row r="5" spans="1:26" ht="21" customHeight="1" thickBot="1">
      <c r="A5" s="587" t="s">
        <v>45</v>
      </c>
      <c r="B5" s="588"/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588"/>
      <c r="R5" s="588"/>
      <c r="S5" s="588"/>
      <c r="T5" s="588"/>
      <c r="U5" s="588"/>
      <c r="V5" s="588"/>
      <c r="W5" s="588"/>
      <c r="X5" s="588"/>
      <c r="Y5" s="588"/>
      <c r="Z5" s="589"/>
    </row>
    <row r="6" spans="1:26" s="174" customFormat="1" ht="19.5" customHeight="1" thickBot="1" thickTop="1">
      <c r="A6" s="661" t="s">
        <v>121</v>
      </c>
      <c r="B6" s="661" t="s">
        <v>122</v>
      </c>
      <c r="C6" s="591" t="s">
        <v>36</v>
      </c>
      <c r="D6" s="592"/>
      <c r="E6" s="592"/>
      <c r="F6" s="592"/>
      <c r="G6" s="592"/>
      <c r="H6" s="592"/>
      <c r="I6" s="592"/>
      <c r="J6" s="592"/>
      <c r="K6" s="593"/>
      <c r="L6" s="593"/>
      <c r="M6" s="593"/>
      <c r="N6" s="594"/>
      <c r="O6" s="595" t="s">
        <v>35</v>
      </c>
      <c r="P6" s="592"/>
      <c r="Q6" s="592"/>
      <c r="R6" s="592"/>
      <c r="S6" s="592"/>
      <c r="T6" s="592"/>
      <c r="U6" s="592"/>
      <c r="V6" s="592"/>
      <c r="W6" s="592"/>
      <c r="X6" s="592"/>
      <c r="Y6" s="592"/>
      <c r="Z6" s="594"/>
    </row>
    <row r="7" spans="1:26" s="173" customFormat="1" ht="26.25" customHeight="1" thickBot="1">
      <c r="A7" s="662"/>
      <c r="B7" s="662"/>
      <c r="C7" s="583" t="s">
        <v>244</v>
      </c>
      <c r="D7" s="584"/>
      <c r="E7" s="584"/>
      <c r="F7" s="584"/>
      <c r="G7" s="585"/>
      <c r="H7" s="580" t="s">
        <v>34</v>
      </c>
      <c r="I7" s="583" t="s">
        <v>245</v>
      </c>
      <c r="J7" s="584"/>
      <c r="K7" s="584"/>
      <c r="L7" s="584"/>
      <c r="M7" s="585"/>
      <c r="N7" s="580" t="s">
        <v>33</v>
      </c>
      <c r="O7" s="590" t="s">
        <v>246</v>
      </c>
      <c r="P7" s="584"/>
      <c r="Q7" s="584"/>
      <c r="R7" s="584"/>
      <c r="S7" s="584"/>
      <c r="T7" s="580" t="s">
        <v>34</v>
      </c>
      <c r="U7" s="590" t="s">
        <v>247</v>
      </c>
      <c r="V7" s="584"/>
      <c r="W7" s="584"/>
      <c r="X7" s="584"/>
      <c r="Y7" s="584"/>
      <c r="Z7" s="580" t="s">
        <v>33</v>
      </c>
    </row>
    <row r="8" spans="1:26" s="168" customFormat="1" ht="26.25" customHeight="1">
      <c r="A8" s="663"/>
      <c r="B8" s="663"/>
      <c r="C8" s="563" t="s">
        <v>22</v>
      </c>
      <c r="D8" s="564"/>
      <c r="E8" s="565" t="s">
        <v>21</v>
      </c>
      <c r="F8" s="566"/>
      <c r="G8" s="567" t="s">
        <v>17</v>
      </c>
      <c r="H8" s="581"/>
      <c r="I8" s="563" t="s">
        <v>22</v>
      </c>
      <c r="J8" s="564"/>
      <c r="K8" s="565" t="s">
        <v>21</v>
      </c>
      <c r="L8" s="566"/>
      <c r="M8" s="567" t="s">
        <v>17</v>
      </c>
      <c r="N8" s="581"/>
      <c r="O8" s="564" t="s">
        <v>22</v>
      </c>
      <c r="P8" s="564"/>
      <c r="Q8" s="569" t="s">
        <v>21</v>
      </c>
      <c r="R8" s="564"/>
      <c r="S8" s="567" t="s">
        <v>17</v>
      </c>
      <c r="T8" s="581"/>
      <c r="U8" s="570" t="s">
        <v>22</v>
      </c>
      <c r="V8" s="566"/>
      <c r="W8" s="565" t="s">
        <v>21</v>
      </c>
      <c r="X8" s="586"/>
      <c r="Y8" s="567" t="s">
        <v>17</v>
      </c>
      <c r="Z8" s="581"/>
    </row>
    <row r="9" spans="1:26" s="168" customFormat="1" ht="30" thickBot="1">
      <c r="A9" s="664"/>
      <c r="B9" s="664"/>
      <c r="C9" s="171" t="s">
        <v>19</v>
      </c>
      <c r="D9" s="169" t="s">
        <v>18</v>
      </c>
      <c r="E9" s="170" t="s">
        <v>19</v>
      </c>
      <c r="F9" s="169" t="s">
        <v>18</v>
      </c>
      <c r="G9" s="568"/>
      <c r="H9" s="582"/>
      <c r="I9" s="171" t="s">
        <v>19</v>
      </c>
      <c r="J9" s="169" t="s">
        <v>18</v>
      </c>
      <c r="K9" s="170" t="s">
        <v>19</v>
      </c>
      <c r="L9" s="169" t="s">
        <v>18</v>
      </c>
      <c r="M9" s="568"/>
      <c r="N9" s="582"/>
      <c r="O9" s="172" t="s">
        <v>19</v>
      </c>
      <c r="P9" s="169" t="s">
        <v>18</v>
      </c>
      <c r="Q9" s="170" t="s">
        <v>19</v>
      </c>
      <c r="R9" s="169" t="s">
        <v>18</v>
      </c>
      <c r="S9" s="568"/>
      <c r="T9" s="582"/>
      <c r="U9" s="171" t="s">
        <v>19</v>
      </c>
      <c r="V9" s="169" t="s">
        <v>18</v>
      </c>
      <c r="W9" s="170" t="s">
        <v>19</v>
      </c>
      <c r="X9" s="169" t="s">
        <v>18</v>
      </c>
      <c r="Y9" s="568"/>
      <c r="Z9" s="582"/>
    </row>
    <row r="10" spans="1:26" s="157" customFormat="1" ht="18" customHeight="1" thickBot="1" thickTop="1">
      <c r="A10" s="167" t="s">
        <v>24</v>
      </c>
      <c r="B10" s="373"/>
      <c r="C10" s="166">
        <f>SUM(C11:C21)</f>
        <v>341994</v>
      </c>
      <c r="D10" s="160">
        <f>SUM(D11:D21)</f>
        <v>390404</v>
      </c>
      <c r="E10" s="161">
        <f>SUM(E11:E21)</f>
        <v>2822</v>
      </c>
      <c r="F10" s="160">
        <f>SUM(F11:F21)</f>
        <v>3505</v>
      </c>
      <c r="G10" s="159">
        <f aca="true" t="shared" si="0" ref="G10:G18">SUM(C10:F10)</f>
        <v>738725</v>
      </c>
      <c r="H10" s="163">
        <f aca="true" t="shared" si="1" ref="H10:H21">G10/$G$10</f>
        <v>1</v>
      </c>
      <c r="I10" s="162">
        <f>SUM(I11:I21)</f>
        <v>317982</v>
      </c>
      <c r="J10" s="160">
        <f>SUM(J11:J21)</f>
        <v>359236</v>
      </c>
      <c r="K10" s="161">
        <f>SUM(K11:K21)</f>
        <v>3743</v>
      </c>
      <c r="L10" s="160">
        <f>SUM(L11:L21)</f>
        <v>3939</v>
      </c>
      <c r="M10" s="159">
        <f aca="true" t="shared" si="2" ref="M10:M21">SUM(I10:L10)</f>
        <v>684900</v>
      </c>
      <c r="N10" s="165">
        <f aca="true" t="shared" si="3" ref="N10:N18">IF(ISERROR(G10/M10-1),"         /0",(G10/M10-1))</f>
        <v>0.07858811505329255</v>
      </c>
      <c r="O10" s="164">
        <f>SUM(O11:O21)</f>
        <v>2206557</v>
      </c>
      <c r="P10" s="160">
        <f>SUM(P11:P21)</f>
        <v>2137439</v>
      </c>
      <c r="Q10" s="161">
        <f>SUM(Q11:Q21)</f>
        <v>19180</v>
      </c>
      <c r="R10" s="160">
        <f>SUM(R11:R21)</f>
        <v>17129</v>
      </c>
      <c r="S10" s="159">
        <f aca="true" t="shared" si="4" ref="S10:S18">SUM(O10:R10)</f>
        <v>4380305</v>
      </c>
      <c r="T10" s="163">
        <f aca="true" t="shared" si="5" ref="T10:T21">S10/$S$10</f>
        <v>1</v>
      </c>
      <c r="U10" s="162">
        <f>SUM(U11:U21)</f>
        <v>2012364</v>
      </c>
      <c r="V10" s="160">
        <f>SUM(V11:V21)</f>
        <v>1915420</v>
      </c>
      <c r="W10" s="161">
        <f>SUM(W11:W21)</f>
        <v>19640</v>
      </c>
      <c r="X10" s="160">
        <f>SUM(X11:X21)</f>
        <v>18750</v>
      </c>
      <c r="Y10" s="159">
        <f aca="true" t="shared" si="6" ref="Y10:Y18">SUM(U10:X10)</f>
        <v>3966174</v>
      </c>
      <c r="Z10" s="158">
        <f>IF(ISERROR(S10/Y10-1),"         /0",(S10/Y10-1))</f>
        <v>0.1044157417198539</v>
      </c>
    </row>
    <row r="11" spans="1:26" ht="21" customHeight="1" thickTop="1">
      <c r="A11" s="156" t="s">
        <v>361</v>
      </c>
      <c r="B11" s="374" t="s">
        <v>362</v>
      </c>
      <c r="C11" s="154">
        <v>228415</v>
      </c>
      <c r="D11" s="150">
        <v>259533</v>
      </c>
      <c r="E11" s="151">
        <v>1295</v>
      </c>
      <c r="F11" s="150">
        <v>1797</v>
      </c>
      <c r="G11" s="149">
        <f t="shared" si="0"/>
        <v>491040</v>
      </c>
      <c r="H11" s="153">
        <f t="shared" si="1"/>
        <v>0.6647128498426342</v>
      </c>
      <c r="I11" s="152">
        <v>217367</v>
      </c>
      <c r="J11" s="150">
        <v>243430</v>
      </c>
      <c r="K11" s="151">
        <v>889</v>
      </c>
      <c r="L11" s="150">
        <v>916</v>
      </c>
      <c r="M11" s="149">
        <f t="shared" si="2"/>
        <v>462602</v>
      </c>
      <c r="N11" s="155">
        <f t="shared" si="3"/>
        <v>0.0614740100561606</v>
      </c>
      <c r="O11" s="154">
        <v>1470026</v>
      </c>
      <c r="P11" s="150">
        <v>1434407</v>
      </c>
      <c r="Q11" s="151">
        <v>6698</v>
      </c>
      <c r="R11" s="150">
        <v>6531</v>
      </c>
      <c r="S11" s="149">
        <f t="shared" si="4"/>
        <v>2917662</v>
      </c>
      <c r="T11" s="153">
        <f t="shared" si="5"/>
        <v>0.6660864939770176</v>
      </c>
      <c r="U11" s="152">
        <v>1304200</v>
      </c>
      <c r="V11" s="150">
        <v>1271647</v>
      </c>
      <c r="W11" s="151">
        <v>6858</v>
      </c>
      <c r="X11" s="150">
        <v>7088</v>
      </c>
      <c r="Y11" s="149">
        <f t="shared" si="6"/>
        <v>2589793</v>
      </c>
      <c r="Z11" s="148">
        <f aca="true" t="shared" si="7" ref="Z11:Z18">IF(ISERROR(S11/Y11-1),"         /0",IF(S11/Y11&gt;5,"  *  ",(S11/Y11-1)))</f>
        <v>0.12660046575150985</v>
      </c>
    </row>
    <row r="12" spans="1:26" ht="21" customHeight="1">
      <c r="A12" s="147" t="s">
        <v>363</v>
      </c>
      <c r="B12" s="375" t="s">
        <v>364</v>
      </c>
      <c r="C12" s="145">
        <v>36594</v>
      </c>
      <c r="D12" s="141">
        <v>47210</v>
      </c>
      <c r="E12" s="142">
        <v>7</v>
      </c>
      <c r="F12" s="141">
        <v>116</v>
      </c>
      <c r="G12" s="140">
        <f t="shared" si="0"/>
        <v>83927</v>
      </c>
      <c r="H12" s="144">
        <f t="shared" si="1"/>
        <v>0.11361061288030051</v>
      </c>
      <c r="I12" s="143">
        <v>31790</v>
      </c>
      <c r="J12" s="141">
        <v>41874</v>
      </c>
      <c r="K12" s="142">
        <v>134</v>
      </c>
      <c r="L12" s="141">
        <v>182</v>
      </c>
      <c r="M12" s="149">
        <f t="shared" si="2"/>
        <v>73980</v>
      </c>
      <c r="N12" s="146">
        <f t="shared" si="3"/>
        <v>0.13445525817788595</v>
      </c>
      <c r="O12" s="145">
        <v>253706</v>
      </c>
      <c r="P12" s="141">
        <v>246327</v>
      </c>
      <c r="Q12" s="142">
        <v>1179</v>
      </c>
      <c r="R12" s="141">
        <v>888</v>
      </c>
      <c r="S12" s="140">
        <f t="shared" si="4"/>
        <v>502100</v>
      </c>
      <c r="T12" s="144">
        <f t="shared" si="5"/>
        <v>0.114626721198638</v>
      </c>
      <c r="U12" s="143">
        <v>242248</v>
      </c>
      <c r="V12" s="141">
        <v>226604</v>
      </c>
      <c r="W12" s="142">
        <v>1955</v>
      </c>
      <c r="X12" s="141">
        <v>1662</v>
      </c>
      <c r="Y12" s="140">
        <f t="shared" si="6"/>
        <v>472469</v>
      </c>
      <c r="Z12" s="139">
        <f t="shared" si="7"/>
        <v>0.06271522576084365</v>
      </c>
    </row>
    <row r="13" spans="1:26" ht="21" customHeight="1">
      <c r="A13" s="147" t="s">
        <v>365</v>
      </c>
      <c r="B13" s="375" t="s">
        <v>366</v>
      </c>
      <c r="C13" s="145">
        <v>33812</v>
      </c>
      <c r="D13" s="141">
        <v>34709</v>
      </c>
      <c r="E13" s="142">
        <v>2</v>
      </c>
      <c r="F13" s="141">
        <v>3</v>
      </c>
      <c r="G13" s="140">
        <f t="shared" si="0"/>
        <v>68526</v>
      </c>
      <c r="H13" s="144">
        <f t="shared" si="1"/>
        <v>0.09276253003485735</v>
      </c>
      <c r="I13" s="143">
        <v>31491</v>
      </c>
      <c r="J13" s="141">
        <v>31588</v>
      </c>
      <c r="K13" s="142">
        <v>9</v>
      </c>
      <c r="L13" s="141">
        <v>5</v>
      </c>
      <c r="M13" s="149">
        <f t="shared" si="2"/>
        <v>63093</v>
      </c>
      <c r="N13" s="146">
        <f t="shared" si="3"/>
        <v>0.08611097903095422</v>
      </c>
      <c r="O13" s="145">
        <v>200722</v>
      </c>
      <c r="P13" s="141">
        <v>182547</v>
      </c>
      <c r="Q13" s="142">
        <v>298</v>
      </c>
      <c r="R13" s="141">
        <v>343</v>
      </c>
      <c r="S13" s="140">
        <f t="shared" si="4"/>
        <v>383910</v>
      </c>
      <c r="T13" s="144">
        <f t="shared" si="5"/>
        <v>0.08764458182706455</v>
      </c>
      <c r="U13" s="143">
        <v>189325</v>
      </c>
      <c r="V13" s="141">
        <v>160760</v>
      </c>
      <c r="W13" s="142">
        <v>262</v>
      </c>
      <c r="X13" s="141">
        <v>290</v>
      </c>
      <c r="Y13" s="140">
        <f t="shared" si="6"/>
        <v>350637</v>
      </c>
      <c r="Z13" s="139">
        <f t="shared" si="7"/>
        <v>0.09489300900931741</v>
      </c>
    </row>
    <row r="14" spans="1:26" ht="21" customHeight="1">
      <c r="A14" s="147" t="s">
        <v>367</v>
      </c>
      <c r="B14" s="375" t="s">
        <v>368</v>
      </c>
      <c r="C14" s="145">
        <v>13810</v>
      </c>
      <c r="D14" s="141">
        <v>15907</v>
      </c>
      <c r="E14" s="142">
        <v>1</v>
      </c>
      <c r="F14" s="141">
        <v>3</v>
      </c>
      <c r="G14" s="140">
        <f>SUM(C14:F14)</f>
        <v>29721</v>
      </c>
      <c r="H14" s="144">
        <f t="shared" si="1"/>
        <v>0.040232833598429725</v>
      </c>
      <c r="I14" s="143">
        <v>10813</v>
      </c>
      <c r="J14" s="141">
        <v>13045</v>
      </c>
      <c r="K14" s="142">
        <v>1019</v>
      </c>
      <c r="L14" s="141">
        <v>948</v>
      </c>
      <c r="M14" s="149">
        <f>SUM(I14:L14)</f>
        <v>25825</v>
      </c>
      <c r="N14" s="146">
        <f>IF(ISERROR(G14/M14-1),"         /0",(G14/M14-1))</f>
        <v>0.15086156824782182</v>
      </c>
      <c r="O14" s="145">
        <v>90462</v>
      </c>
      <c r="P14" s="141">
        <v>93481</v>
      </c>
      <c r="Q14" s="142">
        <v>3364</v>
      </c>
      <c r="R14" s="141">
        <v>2629</v>
      </c>
      <c r="S14" s="140">
        <f>SUM(O14:R14)</f>
        <v>189936</v>
      </c>
      <c r="T14" s="144">
        <f t="shared" si="5"/>
        <v>0.04336136410592413</v>
      </c>
      <c r="U14" s="143">
        <v>87067</v>
      </c>
      <c r="V14" s="141">
        <v>87610</v>
      </c>
      <c r="W14" s="142">
        <v>4252</v>
      </c>
      <c r="X14" s="141">
        <v>3864</v>
      </c>
      <c r="Y14" s="140">
        <f>SUM(U14:X14)</f>
        <v>182793</v>
      </c>
      <c r="Z14" s="139">
        <f>IF(ISERROR(S14/Y14-1),"         /0",IF(S14/Y14&gt;5,"  *  ",(S14/Y14-1)))</f>
        <v>0.039076988724951134</v>
      </c>
    </row>
    <row r="15" spans="1:26" ht="21" customHeight="1">
      <c r="A15" s="147" t="s">
        <v>369</v>
      </c>
      <c r="B15" s="375" t="s">
        <v>370</v>
      </c>
      <c r="C15" s="145">
        <v>10732</v>
      </c>
      <c r="D15" s="141">
        <v>11866</v>
      </c>
      <c r="E15" s="142">
        <v>0</v>
      </c>
      <c r="F15" s="141">
        <v>0</v>
      </c>
      <c r="G15" s="140">
        <f t="shared" si="0"/>
        <v>22598</v>
      </c>
      <c r="H15" s="144">
        <f t="shared" si="1"/>
        <v>0.030590544519273073</v>
      </c>
      <c r="I15" s="143">
        <v>9944</v>
      </c>
      <c r="J15" s="141">
        <v>10335</v>
      </c>
      <c r="K15" s="142">
        <v>10</v>
      </c>
      <c r="L15" s="141">
        <v>10</v>
      </c>
      <c r="M15" s="149">
        <f t="shared" si="2"/>
        <v>20299</v>
      </c>
      <c r="N15" s="146">
        <f t="shared" si="3"/>
        <v>0.11325681068032911</v>
      </c>
      <c r="O15" s="145">
        <v>66526</v>
      </c>
      <c r="P15" s="141">
        <v>64162</v>
      </c>
      <c r="Q15" s="142">
        <v>174</v>
      </c>
      <c r="R15" s="141">
        <v>174</v>
      </c>
      <c r="S15" s="140">
        <f t="shared" si="4"/>
        <v>131036</v>
      </c>
      <c r="T15" s="144">
        <f t="shared" si="5"/>
        <v>0.02991481186812334</v>
      </c>
      <c r="U15" s="143">
        <v>64920</v>
      </c>
      <c r="V15" s="141">
        <v>60557</v>
      </c>
      <c r="W15" s="142">
        <v>192</v>
      </c>
      <c r="X15" s="141">
        <v>53</v>
      </c>
      <c r="Y15" s="140">
        <f t="shared" si="6"/>
        <v>125722</v>
      </c>
      <c r="Z15" s="139">
        <f t="shared" si="7"/>
        <v>0.04226786083581224</v>
      </c>
    </row>
    <row r="16" spans="1:26" ht="21" customHeight="1">
      <c r="A16" s="147" t="s">
        <v>377</v>
      </c>
      <c r="B16" s="375" t="s">
        <v>378</v>
      </c>
      <c r="C16" s="145">
        <v>5957</v>
      </c>
      <c r="D16" s="141">
        <v>7011</v>
      </c>
      <c r="E16" s="142">
        <v>3</v>
      </c>
      <c r="F16" s="141">
        <v>30</v>
      </c>
      <c r="G16" s="140">
        <f>SUM(C16:F16)</f>
        <v>13001</v>
      </c>
      <c r="H16" s="144">
        <f t="shared" si="1"/>
        <v>0.017599241937121392</v>
      </c>
      <c r="I16" s="143">
        <v>6164</v>
      </c>
      <c r="J16" s="141">
        <v>7431</v>
      </c>
      <c r="K16" s="142">
        <v>5</v>
      </c>
      <c r="L16" s="141"/>
      <c r="M16" s="140">
        <f t="shared" si="2"/>
        <v>13600</v>
      </c>
      <c r="N16" s="146">
        <f>IF(ISERROR(G16/M16-1),"         /0",(G16/M16-1))</f>
        <v>-0.044044117647058845</v>
      </c>
      <c r="O16" s="145">
        <v>39050</v>
      </c>
      <c r="P16" s="141">
        <v>36900</v>
      </c>
      <c r="Q16" s="142">
        <v>164</v>
      </c>
      <c r="R16" s="141">
        <v>80</v>
      </c>
      <c r="S16" s="140">
        <f>SUM(O16:R16)</f>
        <v>76194</v>
      </c>
      <c r="T16" s="144">
        <f t="shared" si="5"/>
        <v>0.017394679137639958</v>
      </c>
      <c r="U16" s="143">
        <v>44392</v>
      </c>
      <c r="V16" s="141">
        <v>40085</v>
      </c>
      <c r="W16" s="142">
        <v>78</v>
      </c>
      <c r="X16" s="141">
        <v>22</v>
      </c>
      <c r="Y16" s="140">
        <f>SUM(U16:X16)</f>
        <v>84577</v>
      </c>
      <c r="Z16" s="139">
        <f>IF(ISERROR(S16/Y16-1),"         /0",IF(S16/Y16&gt;5,"  *  ",(S16/Y16-1)))</f>
        <v>-0.09911678115799805</v>
      </c>
    </row>
    <row r="17" spans="1:26" ht="21" customHeight="1">
      <c r="A17" s="147" t="s">
        <v>373</v>
      </c>
      <c r="B17" s="375" t="s">
        <v>374</v>
      </c>
      <c r="C17" s="145">
        <v>3224</v>
      </c>
      <c r="D17" s="141">
        <v>2901</v>
      </c>
      <c r="E17" s="142">
        <v>1407</v>
      </c>
      <c r="F17" s="141">
        <v>1462</v>
      </c>
      <c r="G17" s="140">
        <f t="shared" si="0"/>
        <v>8994</v>
      </c>
      <c r="H17" s="144">
        <f t="shared" si="1"/>
        <v>0.012175031303935836</v>
      </c>
      <c r="I17" s="143">
        <v>2212</v>
      </c>
      <c r="J17" s="141">
        <v>2200</v>
      </c>
      <c r="K17" s="142">
        <v>1612</v>
      </c>
      <c r="L17" s="141">
        <v>1820</v>
      </c>
      <c r="M17" s="140">
        <f t="shared" si="2"/>
        <v>7844</v>
      </c>
      <c r="N17" s="146">
        <f t="shared" si="3"/>
        <v>0.1466088730239674</v>
      </c>
      <c r="O17" s="145">
        <v>22778</v>
      </c>
      <c r="P17" s="141">
        <v>20194</v>
      </c>
      <c r="Q17" s="142">
        <v>6521</v>
      </c>
      <c r="R17" s="141">
        <v>5856</v>
      </c>
      <c r="S17" s="140">
        <f t="shared" si="4"/>
        <v>55349</v>
      </c>
      <c r="T17" s="144">
        <f t="shared" si="5"/>
        <v>0.012635878095246793</v>
      </c>
      <c r="U17" s="143">
        <v>22306</v>
      </c>
      <c r="V17" s="141">
        <v>18833</v>
      </c>
      <c r="W17" s="142">
        <v>5314</v>
      </c>
      <c r="X17" s="141">
        <v>5325</v>
      </c>
      <c r="Y17" s="140">
        <f t="shared" si="6"/>
        <v>51778</v>
      </c>
      <c r="Z17" s="139">
        <f t="shared" si="7"/>
        <v>0.06896751516087907</v>
      </c>
    </row>
    <row r="18" spans="1:26" ht="21" customHeight="1">
      <c r="A18" s="147" t="s">
        <v>371</v>
      </c>
      <c r="B18" s="375" t="s">
        <v>372</v>
      </c>
      <c r="C18" s="145">
        <v>3435</v>
      </c>
      <c r="D18" s="141">
        <v>4230</v>
      </c>
      <c r="E18" s="142">
        <v>0</v>
      </c>
      <c r="F18" s="141">
        <v>0</v>
      </c>
      <c r="G18" s="140">
        <f t="shared" si="0"/>
        <v>7665</v>
      </c>
      <c r="H18" s="144">
        <f t="shared" si="1"/>
        <v>0.010375985650952655</v>
      </c>
      <c r="I18" s="143">
        <v>2896</v>
      </c>
      <c r="J18" s="141">
        <v>3337</v>
      </c>
      <c r="K18" s="142">
        <v>21</v>
      </c>
      <c r="L18" s="141">
        <v>12</v>
      </c>
      <c r="M18" s="140">
        <f t="shared" si="2"/>
        <v>6266</v>
      </c>
      <c r="N18" s="146">
        <f t="shared" si="3"/>
        <v>0.22326843281200137</v>
      </c>
      <c r="O18" s="145">
        <v>21437</v>
      </c>
      <c r="P18" s="141">
        <v>20196</v>
      </c>
      <c r="Q18" s="142">
        <v>7</v>
      </c>
      <c r="R18" s="141">
        <v>52</v>
      </c>
      <c r="S18" s="140">
        <f t="shared" si="4"/>
        <v>41692</v>
      </c>
      <c r="T18" s="144">
        <f t="shared" si="5"/>
        <v>0.009518058673996445</v>
      </c>
      <c r="U18" s="143">
        <v>19722</v>
      </c>
      <c r="V18" s="141">
        <v>18116</v>
      </c>
      <c r="W18" s="142">
        <v>100</v>
      </c>
      <c r="X18" s="141">
        <v>60</v>
      </c>
      <c r="Y18" s="140">
        <f t="shared" si="6"/>
        <v>37998</v>
      </c>
      <c r="Z18" s="139">
        <f t="shared" si="7"/>
        <v>0.0972156429285751</v>
      </c>
    </row>
    <row r="19" spans="1:26" ht="21" customHeight="1">
      <c r="A19" s="147" t="s">
        <v>392</v>
      </c>
      <c r="B19" s="375" t="s">
        <v>393</v>
      </c>
      <c r="C19" s="145">
        <v>2240</v>
      </c>
      <c r="D19" s="141">
        <v>2342</v>
      </c>
      <c r="E19" s="142">
        <v>0</v>
      </c>
      <c r="F19" s="141">
        <v>0</v>
      </c>
      <c r="G19" s="140">
        <f>SUM(C19:F19)</f>
        <v>4582</v>
      </c>
      <c r="H19" s="144">
        <f t="shared" si="1"/>
        <v>0.00620257876747098</v>
      </c>
      <c r="I19" s="143">
        <v>1972</v>
      </c>
      <c r="J19" s="141">
        <v>2295</v>
      </c>
      <c r="K19" s="142"/>
      <c r="L19" s="141">
        <v>2</v>
      </c>
      <c r="M19" s="149">
        <f t="shared" si="2"/>
        <v>4269</v>
      </c>
      <c r="N19" s="146">
        <f>IF(ISERROR(G19/M19-1),"         /0",(G19/M19-1))</f>
        <v>0.07331927851955955</v>
      </c>
      <c r="O19" s="145">
        <v>14884</v>
      </c>
      <c r="P19" s="141">
        <v>14070</v>
      </c>
      <c r="Q19" s="142">
        <v>9</v>
      </c>
      <c r="R19" s="141">
        <v>11</v>
      </c>
      <c r="S19" s="140">
        <f>SUM(O19:R19)</f>
        <v>28974</v>
      </c>
      <c r="T19" s="144">
        <f t="shared" si="5"/>
        <v>0.006614607886893721</v>
      </c>
      <c r="U19" s="143">
        <v>14831</v>
      </c>
      <c r="V19" s="141">
        <v>12412</v>
      </c>
      <c r="W19" s="142">
        <v>58</v>
      </c>
      <c r="X19" s="141">
        <v>7</v>
      </c>
      <c r="Y19" s="140">
        <f>SUM(U19:X19)</f>
        <v>27308</v>
      </c>
      <c r="Z19" s="139">
        <f>IF(ISERROR(S19/Y19-1),"         /0",IF(S19/Y19&gt;5,"  *  ",(S19/Y19-1)))</f>
        <v>0.06100776329280788</v>
      </c>
    </row>
    <row r="20" spans="1:26" ht="21" customHeight="1">
      <c r="A20" s="147" t="s">
        <v>379</v>
      </c>
      <c r="B20" s="375" t="s">
        <v>380</v>
      </c>
      <c r="C20" s="145">
        <v>1023</v>
      </c>
      <c r="D20" s="141">
        <v>1454</v>
      </c>
      <c r="E20" s="142">
        <v>57</v>
      </c>
      <c r="F20" s="141">
        <v>50</v>
      </c>
      <c r="G20" s="140">
        <f>SUM(C20:F20)</f>
        <v>2584</v>
      </c>
      <c r="H20" s="144">
        <f t="shared" si="1"/>
        <v>0.0034979187112931065</v>
      </c>
      <c r="I20" s="143">
        <v>680</v>
      </c>
      <c r="J20" s="141">
        <v>799</v>
      </c>
      <c r="K20" s="142"/>
      <c r="L20" s="141"/>
      <c r="M20" s="149">
        <f t="shared" si="2"/>
        <v>1479</v>
      </c>
      <c r="N20" s="146">
        <f>IF(ISERROR(G20/M20-1),"         /0",(G20/M20-1))</f>
        <v>0.7471264367816093</v>
      </c>
      <c r="O20" s="145">
        <v>9227</v>
      </c>
      <c r="P20" s="141">
        <v>9204</v>
      </c>
      <c r="Q20" s="142">
        <v>60</v>
      </c>
      <c r="R20" s="141">
        <v>60</v>
      </c>
      <c r="S20" s="140">
        <f>SUM(O20:R20)</f>
        <v>18551</v>
      </c>
      <c r="T20" s="144">
        <f t="shared" si="5"/>
        <v>0.004235093218394609</v>
      </c>
      <c r="U20" s="143">
        <v>5135</v>
      </c>
      <c r="V20" s="141">
        <v>4679</v>
      </c>
      <c r="W20" s="142">
        <v>18</v>
      </c>
      <c r="X20" s="141">
        <v>30</v>
      </c>
      <c r="Y20" s="140">
        <f>SUM(U20:X20)</f>
        <v>9862</v>
      </c>
      <c r="Z20" s="139">
        <f>IF(ISERROR(S20/Y20-1),"         /0",IF(S20/Y20&gt;5,"  *  ",(S20/Y20-1)))</f>
        <v>0.8810586088014603</v>
      </c>
    </row>
    <row r="21" spans="1:26" ht="21" customHeight="1" thickBot="1">
      <c r="A21" s="138" t="s">
        <v>56</v>
      </c>
      <c r="B21" s="376"/>
      <c r="C21" s="136">
        <v>2752</v>
      </c>
      <c r="D21" s="132">
        <v>3241</v>
      </c>
      <c r="E21" s="133">
        <v>50</v>
      </c>
      <c r="F21" s="132">
        <v>44</v>
      </c>
      <c r="G21" s="131">
        <f>SUM(C21:F21)</f>
        <v>6087</v>
      </c>
      <c r="H21" s="135">
        <f t="shared" si="1"/>
        <v>0.00823987275373109</v>
      </c>
      <c r="I21" s="134">
        <v>2653</v>
      </c>
      <c r="J21" s="132">
        <v>2902</v>
      </c>
      <c r="K21" s="133">
        <v>44</v>
      </c>
      <c r="L21" s="132">
        <v>44</v>
      </c>
      <c r="M21" s="445">
        <f t="shared" si="2"/>
        <v>5643</v>
      </c>
      <c r="N21" s="137">
        <f>IF(ISERROR(G21/M21-1),"         /0",(G21/M21-1))</f>
        <v>0.07868155236576291</v>
      </c>
      <c r="O21" s="136">
        <v>17739</v>
      </c>
      <c r="P21" s="132">
        <v>15951</v>
      </c>
      <c r="Q21" s="133">
        <v>706</v>
      </c>
      <c r="R21" s="132">
        <v>505</v>
      </c>
      <c r="S21" s="131">
        <f>SUM(O21:R21)</f>
        <v>34901</v>
      </c>
      <c r="T21" s="135">
        <f t="shared" si="5"/>
        <v>0.007967710011060874</v>
      </c>
      <c r="U21" s="134">
        <v>18218</v>
      </c>
      <c r="V21" s="132">
        <v>14117</v>
      </c>
      <c r="W21" s="133">
        <v>553</v>
      </c>
      <c r="X21" s="132">
        <v>349</v>
      </c>
      <c r="Y21" s="131">
        <f>SUM(U21:X21)</f>
        <v>33237</v>
      </c>
      <c r="Z21" s="130">
        <f>IF(ISERROR(S21/Y21-1),"         /0",IF(S21/Y21&gt;5,"  *  ",(S21/Y21-1)))</f>
        <v>0.050064686945271886</v>
      </c>
    </row>
    <row r="22" spans="1:2" ht="16.5" thickTop="1">
      <c r="A22" s="129" t="s">
        <v>43</v>
      </c>
      <c r="B22" s="129"/>
    </row>
    <row r="23" spans="1:2" ht="15.75">
      <c r="A23" s="129" t="s">
        <v>42</v>
      </c>
      <c r="B23" s="129"/>
    </row>
    <row r="24" spans="1:3" ht="14.25">
      <c r="A24" s="377" t="s">
        <v>123</v>
      </c>
      <c r="B24" s="378"/>
      <c r="C24" s="378"/>
    </row>
  </sheetData>
  <sheetProtection/>
  <mergeCells count="26">
    <mergeCell ref="U8:V8"/>
    <mergeCell ref="W8:X8"/>
    <mergeCell ref="N7:N9"/>
    <mergeCell ref="O7:S7"/>
    <mergeCell ref="T7:T9"/>
    <mergeCell ref="U7:Y7"/>
    <mergeCell ref="C8:D8"/>
    <mergeCell ref="E8:F8"/>
    <mergeCell ref="G8:G9"/>
    <mergeCell ref="I8:J8"/>
    <mergeCell ref="K8:L8"/>
    <mergeCell ref="Y8:Y9"/>
    <mergeCell ref="M8:M9"/>
    <mergeCell ref="O8:P8"/>
    <mergeCell ref="Q8:R8"/>
    <mergeCell ref="S8:S9"/>
    <mergeCell ref="A4:Z4"/>
    <mergeCell ref="A5:Z5"/>
    <mergeCell ref="A6:A9"/>
    <mergeCell ref="B6:B9"/>
    <mergeCell ref="C6:N6"/>
    <mergeCell ref="O6:Z6"/>
    <mergeCell ref="C7:G7"/>
    <mergeCell ref="H7:H9"/>
    <mergeCell ref="I7:M7"/>
    <mergeCell ref="Z7:Z9"/>
  </mergeCells>
  <conditionalFormatting sqref="Z22:Z65536 N22:N65536 Z4 N4 N6 Z6">
    <cfRule type="cellIs" priority="6" dxfId="84" operator="lessThan" stopIfTrue="1">
      <formula>0</formula>
    </cfRule>
  </conditionalFormatting>
  <conditionalFormatting sqref="N10:N21 Z10:Z21">
    <cfRule type="cellIs" priority="7" dxfId="84" operator="lessThan" stopIfTrue="1">
      <formula>0</formula>
    </cfRule>
    <cfRule type="cellIs" priority="8" dxfId="86" operator="greaterThanOrEqual" stopIfTrue="1">
      <formula>0</formula>
    </cfRule>
  </conditionalFormatting>
  <conditionalFormatting sqref="N7:N9 Z7:Z9">
    <cfRule type="cellIs" priority="3" dxfId="84" operator="lessThan" stopIfTrue="1">
      <formula>0</formula>
    </cfRule>
  </conditionalFormatting>
  <conditionalFormatting sqref="H7:H9">
    <cfRule type="cellIs" priority="2" dxfId="84" operator="lessThan" stopIfTrue="1">
      <formula>0</formula>
    </cfRule>
  </conditionalFormatting>
  <conditionalFormatting sqref="T7:T9">
    <cfRule type="cellIs" priority="1" dxfId="84" operator="lessThan" stopIfTrue="1">
      <formula>0</formula>
    </cfRule>
  </conditionalFormatting>
  <hyperlinks>
    <hyperlink ref="A1:B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N30"/>
  <sheetViews>
    <sheetView zoomScalePageLayoutView="0" workbookViewId="0" topLeftCell="A1">
      <selection activeCell="A20" sqref="A20"/>
    </sheetView>
  </sheetViews>
  <sheetFormatPr defaultColWidth="11.421875" defaultRowHeight="15"/>
  <cols>
    <col min="1" max="16384" width="11.421875" style="361" customWidth="1"/>
  </cols>
  <sheetData>
    <row r="1" spans="1:8" ht="13.5" thickBot="1">
      <c r="A1" s="360"/>
      <c r="B1" s="360"/>
      <c r="C1" s="360"/>
      <c r="D1" s="360"/>
      <c r="E1" s="360"/>
      <c r="F1" s="360"/>
      <c r="G1" s="360"/>
      <c r="H1" s="360"/>
    </row>
    <row r="2" spans="1:14" ht="31.5" thickBot="1" thickTop="1">
      <c r="A2" s="362" t="s">
        <v>239</v>
      </c>
      <c r="B2" s="363"/>
      <c r="M2" s="506" t="s">
        <v>28</v>
      </c>
      <c r="N2" s="507"/>
    </row>
    <row r="3" spans="1:2" ht="25.5" thickTop="1">
      <c r="A3" s="364" t="s">
        <v>38</v>
      </c>
      <c r="B3" s="365"/>
    </row>
    <row r="9" spans="1:14" ht="26.25">
      <c r="A9" s="381" t="s">
        <v>110</v>
      </c>
      <c r="B9" s="366"/>
      <c r="C9" s="366"/>
      <c r="D9" s="366"/>
      <c r="E9" s="366"/>
      <c r="F9" s="366"/>
      <c r="G9" s="366"/>
      <c r="H9" s="366"/>
      <c r="I9" s="366"/>
      <c r="J9" s="366"/>
      <c r="K9" s="366"/>
      <c r="L9" s="366"/>
      <c r="M9" s="366"/>
      <c r="N9" s="366"/>
    </row>
    <row r="10" spans="1:14" ht="15.75">
      <c r="A10" s="367"/>
      <c r="B10" s="366"/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6"/>
    </row>
    <row r="11" ht="15">
      <c r="A11" s="380" t="s">
        <v>133</v>
      </c>
    </row>
    <row r="12" ht="15">
      <c r="A12" s="380" t="s">
        <v>134</v>
      </c>
    </row>
    <row r="13" ht="15">
      <c r="A13" s="380" t="s">
        <v>135</v>
      </c>
    </row>
    <row r="15" ht="15">
      <c r="A15" s="380" t="s">
        <v>180</v>
      </c>
    </row>
    <row r="16" ht="15">
      <c r="A16" s="380" t="s">
        <v>181</v>
      </c>
    </row>
    <row r="17" ht="15">
      <c r="A17" s="380"/>
    </row>
    <row r="18" ht="15">
      <c r="A18" s="380" t="s">
        <v>248</v>
      </c>
    </row>
    <row r="19" ht="15">
      <c r="A19" s="380"/>
    </row>
    <row r="20" ht="15">
      <c r="A20" s="380"/>
    </row>
    <row r="21" ht="26.25">
      <c r="A21" s="381" t="s">
        <v>132</v>
      </c>
    </row>
    <row r="24" ht="22.5">
      <c r="A24" s="369" t="s">
        <v>111</v>
      </c>
    </row>
    <row r="26" ht="15.75">
      <c r="A26" s="368" t="s">
        <v>112</v>
      </c>
    </row>
    <row r="27" ht="15.75">
      <c r="A27" s="368"/>
    </row>
    <row r="28" ht="22.5">
      <c r="A28" s="369" t="s">
        <v>113</v>
      </c>
    </row>
    <row r="29" ht="15.75">
      <c r="A29" s="368" t="s">
        <v>114</v>
      </c>
    </row>
    <row r="30" ht="15.75">
      <c r="A30" s="368" t="s">
        <v>115</v>
      </c>
    </row>
  </sheetData>
  <sheetProtection/>
  <mergeCells count="1">
    <mergeCell ref="M2:N2"/>
  </mergeCells>
  <hyperlinks>
    <hyperlink ref="M2:N2" location="INDICE!A1" display="Volver al Indice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0"/>
  </sheetPr>
  <dimension ref="A1:Z17"/>
  <sheetViews>
    <sheetView showGridLines="0" zoomScale="76" zoomScaleNormal="76" zoomScalePageLayoutView="0" workbookViewId="0" topLeftCell="A1">
      <selection activeCell="U10" sqref="U10:X14"/>
    </sheetView>
  </sheetViews>
  <sheetFormatPr defaultColWidth="8.00390625" defaultRowHeight="15"/>
  <cols>
    <col min="1" max="1" width="23.421875" style="128" customWidth="1"/>
    <col min="2" max="2" width="35.421875" style="128" customWidth="1"/>
    <col min="3" max="3" width="9.8515625" style="128" customWidth="1"/>
    <col min="4" max="4" width="12.421875" style="128" bestFit="1" customWidth="1"/>
    <col min="5" max="5" width="8.57421875" style="128" bestFit="1" customWidth="1"/>
    <col min="6" max="6" width="10.57421875" style="128" bestFit="1" customWidth="1"/>
    <col min="7" max="7" width="9.00390625" style="128" customWidth="1"/>
    <col min="8" max="8" width="10.7109375" style="128" customWidth="1"/>
    <col min="9" max="9" width="9.57421875" style="128" customWidth="1"/>
    <col min="10" max="10" width="11.57421875" style="128" bestFit="1" customWidth="1"/>
    <col min="11" max="11" width="9.00390625" style="128" bestFit="1" customWidth="1"/>
    <col min="12" max="12" width="10.57421875" style="128" bestFit="1" customWidth="1"/>
    <col min="13" max="13" width="11.57421875" style="128" bestFit="1" customWidth="1"/>
    <col min="14" max="14" width="9.421875" style="128" customWidth="1"/>
    <col min="15" max="15" width="9.57421875" style="128" bestFit="1" customWidth="1"/>
    <col min="16" max="16" width="11.140625" style="128" customWidth="1"/>
    <col min="17" max="17" width="9.421875" style="128" customWidth="1"/>
    <col min="18" max="18" width="10.57421875" style="128" bestFit="1" customWidth="1"/>
    <col min="19" max="19" width="9.57421875" style="128" customWidth="1"/>
    <col min="20" max="20" width="10.140625" style="128" customWidth="1"/>
    <col min="21" max="21" width="9.421875" style="128" customWidth="1"/>
    <col min="22" max="22" width="10.421875" style="128" customWidth="1"/>
    <col min="23" max="23" width="9.421875" style="128" customWidth="1"/>
    <col min="24" max="24" width="10.28125" style="128" customWidth="1"/>
    <col min="25" max="25" width="10.7109375" style="128" customWidth="1"/>
    <col min="26" max="26" width="9.8515625" style="128" bestFit="1" customWidth="1"/>
    <col min="27" max="16384" width="8.00390625" style="128" customWidth="1"/>
  </cols>
  <sheetData>
    <row r="1" spans="25:26" ht="18.75" thickBot="1">
      <c r="Y1" s="571" t="s">
        <v>28</v>
      </c>
      <c r="Z1" s="572"/>
    </row>
    <row r="2" ht="5.25" customHeight="1" thickBot="1"/>
    <row r="3" spans="1:26" ht="24.75" customHeight="1" thickTop="1">
      <c r="A3" s="573" t="s">
        <v>127</v>
      </c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  <c r="S3" s="574"/>
      <c r="T3" s="574"/>
      <c r="U3" s="574"/>
      <c r="V3" s="574"/>
      <c r="W3" s="574"/>
      <c r="X3" s="574"/>
      <c r="Y3" s="574"/>
      <c r="Z3" s="575"/>
    </row>
    <row r="4" spans="1:26" ht="21" customHeight="1" thickBot="1">
      <c r="A4" s="587" t="s">
        <v>45</v>
      </c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/>
      <c r="V4" s="588"/>
      <c r="W4" s="588"/>
      <c r="X4" s="588"/>
      <c r="Y4" s="588"/>
      <c r="Z4" s="589"/>
    </row>
    <row r="5" spans="1:26" s="174" customFormat="1" ht="19.5" customHeight="1" thickBot="1" thickTop="1">
      <c r="A5" s="661" t="s">
        <v>121</v>
      </c>
      <c r="B5" s="661" t="s">
        <v>122</v>
      </c>
      <c r="C5" s="670" t="s">
        <v>36</v>
      </c>
      <c r="D5" s="671"/>
      <c r="E5" s="671"/>
      <c r="F5" s="671"/>
      <c r="G5" s="671"/>
      <c r="H5" s="671"/>
      <c r="I5" s="671"/>
      <c r="J5" s="671"/>
      <c r="K5" s="671"/>
      <c r="L5" s="671"/>
      <c r="M5" s="671"/>
      <c r="N5" s="672"/>
      <c r="O5" s="673" t="s">
        <v>35</v>
      </c>
      <c r="P5" s="671"/>
      <c r="Q5" s="671"/>
      <c r="R5" s="671"/>
      <c r="S5" s="671"/>
      <c r="T5" s="671"/>
      <c r="U5" s="671"/>
      <c r="V5" s="671"/>
      <c r="W5" s="671"/>
      <c r="X5" s="671"/>
      <c r="Y5" s="671"/>
      <c r="Z5" s="672"/>
    </row>
    <row r="6" spans="1:26" s="173" customFormat="1" ht="26.25" customHeight="1" thickBot="1">
      <c r="A6" s="662"/>
      <c r="B6" s="662"/>
      <c r="C6" s="674" t="s">
        <v>244</v>
      </c>
      <c r="D6" s="675"/>
      <c r="E6" s="675"/>
      <c r="F6" s="675"/>
      <c r="G6" s="676"/>
      <c r="H6" s="677" t="s">
        <v>34</v>
      </c>
      <c r="I6" s="674" t="s">
        <v>245</v>
      </c>
      <c r="J6" s="675"/>
      <c r="K6" s="675"/>
      <c r="L6" s="675"/>
      <c r="M6" s="676"/>
      <c r="N6" s="677" t="s">
        <v>33</v>
      </c>
      <c r="O6" s="681" t="s">
        <v>246</v>
      </c>
      <c r="P6" s="675"/>
      <c r="Q6" s="675"/>
      <c r="R6" s="675"/>
      <c r="S6" s="676"/>
      <c r="T6" s="677" t="s">
        <v>34</v>
      </c>
      <c r="U6" s="681" t="s">
        <v>247</v>
      </c>
      <c r="V6" s="675"/>
      <c r="W6" s="675"/>
      <c r="X6" s="675"/>
      <c r="Y6" s="676"/>
      <c r="Z6" s="677" t="s">
        <v>33</v>
      </c>
    </row>
    <row r="7" spans="1:26" s="168" customFormat="1" ht="26.25" customHeight="1">
      <c r="A7" s="663"/>
      <c r="B7" s="663"/>
      <c r="C7" s="570" t="s">
        <v>22</v>
      </c>
      <c r="D7" s="586"/>
      <c r="E7" s="565" t="s">
        <v>21</v>
      </c>
      <c r="F7" s="586"/>
      <c r="G7" s="567" t="s">
        <v>17</v>
      </c>
      <c r="H7" s="581"/>
      <c r="I7" s="680" t="s">
        <v>22</v>
      </c>
      <c r="J7" s="586"/>
      <c r="K7" s="565" t="s">
        <v>21</v>
      </c>
      <c r="L7" s="586"/>
      <c r="M7" s="567" t="s">
        <v>17</v>
      </c>
      <c r="N7" s="581"/>
      <c r="O7" s="680" t="s">
        <v>22</v>
      </c>
      <c r="P7" s="586"/>
      <c r="Q7" s="565" t="s">
        <v>21</v>
      </c>
      <c r="R7" s="586"/>
      <c r="S7" s="567" t="s">
        <v>17</v>
      </c>
      <c r="T7" s="581"/>
      <c r="U7" s="680" t="s">
        <v>22</v>
      </c>
      <c r="V7" s="586"/>
      <c r="W7" s="565" t="s">
        <v>21</v>
      </c>
      <c r="X7" s="586"/>
      <c r="Y7" s="567" t="s">
        <v>17</v>
      </c>
      <c r="Z7" s="581"/>
    </row>
    <row r="8" spans="1:26" s="168" customFormat="1" ht="19.5" customHeight="1" thickBot="1">
      <c r="A8" s="664"/>
      <c r="B8" s="664"/>
      <c r="C8" s="171" t="s">
        <v>31</v>
      </c>
      <c r="D8" s="169" t="s">
        <v>30</v>
      </c>
      <c r="E8" s="170" t="s">
        <v>31</v>
      </c>
      <c r="F8" s="379" t="s">
        <v>30</v>
      </c>
      <c r="G8" s="679"/>
      <c r="H8" s="678"/>
      <c r="I8" s="171" t="s">
        <v>31</v>
      </c>
      <c r="J8" s="169" t="s">
        <v>30</v>
      </c>
      <c r="K8" s="170" t="s">
        <v>31</v>
      </c>
      <c r="L8" s="379" t="s">
        <v>30</v>
      </c>
      <c r="M8" s="679"/>
      <c r="N8" s="678"/>
      <c r="O8" s="171" t="s">
        <v>31</v>
      </c>
      <c r="P8" s="169" t="s">
        <v>30</v>
      </c>
      <c r="Q8" s="170" t="s">
        <v>31</v>
      </c>
      <c r="R8" s="379" t="s">
        <v>30</v>
      </c>
      <c r="S8" s="679"/>
      <c r="T8" s="678"/>
      <c r="U8" s="171" t="s">
        <v>31</v>
      </c>
      <c r="V8" s="169" t="s">
        <v>30</v>
      </c>
      <c r="W8" s="170" t="s">
        <v>31</v>
      </c>
      <c r="X8" s="379" t="s">
        <v>30</v>
      </c>
      <c r="Y8" s="679"/>
      <c r="Z8" s="678"/>
    </row>
    <row r="9" spans="1:26" s="157" customFormat="1" ht="18" customHeight="1" thickBot="1" thickTop="1">
      <c r="A9" s="167" t="s">
        <v>24</v>
      </c>
      <c r="B9" s="373"/>
      <c r="C9" s="166">
        <f>SUM(C10:C14)</f>
        <v>21666.458</v>
      </c>
      <c r="D9" s="160">
        <f>SUM(D10:D14)</f>
        <v>14737.718999999996</v>
      </c>
      <c r="E9" s="161">
        <f>SUM(E10:E14)</f>
        <v>2660.771</v>
      </c>
      <c r="F9" s="160">
        <f>SUM(F10:F14)</f>
        <v>2416.127</v>
      </c>
      <c r="G9" s="159">
        <f aca="true" t="shared" si="0" ref="G9:G14">SUM(C9:F9)</f>
        <v>41481.075</v>
      </c>
      <c r="H9" s="163">
        <f aca="true" t="shared" si="1" ref="H9:H14">G9/$G$9</f>
        <v>1</v>
      </c>
      <c r="I9" s="162">
        <f>SUM(I10:I14)</f>
        <v>22063.292999999994</v>
      </c>
      <c r="J9" s="160">
        <f>SUM(J10:J14)</f>
        <v>13950.789</v>
      </c>
      <c r="K9" s="161">
        <f>SUM(K10:K14)</f>
        <v>1667.697</v>
      </c>
      <c r="L9" s="160">
        <f>SUM(L10:L14)</f>
        <v>1985.046</v>
      </c>
      <c r="M9" s="159">
        <f aca="true" t="shared" si="2" ref="M9:M14">SUM(I9:L9)</f>
        <v>39666.825</v>
      </c>
      <c r="N9" s="165">
        <f aca="true" t="shared" si="3" ref="N9:N14">IF(ISERROR(G9/M9-1),"         /0",(G9/M9-1))</f>
        <v>0.04573721239348005</v>
      </c>
      <c r="O9" s="164">
        <f>SUM(O10:O14)</f>
        <v>182310.16800000015</v>
      </c>
      <c r="P9" s="160">
        <f>SUM(P10:P14)</f>
        <v>114037.439</v>
      </c>
      <c r="Q9" s="161">
        <f>SUM(Q10:Q14)</f>
        <v>18215.745999999996</v>
      </c>
      <c r="R9" s="160">
        <f>SUM(R10:R14)</f>
        <v>12045.537000000002</v>
      </c>
      <c r="S9" s="159">
        <f aca="true" t="shared" si="4" ref="S9:S14">SUM(O9:R9)</f>
        <v>326608.89000000013</v>
      </c>
      <c r="T9" s="163">
        <f aca="true" t="shared" si="5" ref="T9:T14">S9/$S$9</f>
        <v>1</v>
      </c>
      <c r="U9" s="162">
        <f>SUM(U10:U14)</f>
        <v>172037.06900000002</v>
      </c>
      <c r="V9" s="160">
        <f>SUM(V10:V14)</f>
        <v>108300.231</v>
      </c>
      <c r="W9" s="161">
        <f>SUM(W10:W14)</f>
        <v>24856.226999999995</v>
      </c>
      <c r="X9" s="160">
        <f>SUM(X10:X14)</f>
        <v>15249.804999999998</v>
      </c>
      <c r="Y9" s="159">
        <f aca="true" t="shared" si="6" ref="Y9:Y14">SUM(U9:X9)</f>
        <v>320443.33200000005</v>
      </c>
      <c r="Z9" s="158">
        <f>IF(ISERROR(S9/Y9-1),"         /0",(S9/Y9-1))</f>
        <v>0.01924071242649572</v>
      </c>
    </row>
    <row r="10" spans="1:26" ht="21.75" customHeight="1" thickTop="1">
      <c r="A10" s="156" t="s">
        <v>361</v>
      </c>
      <c r="B10" s="374" t="s">
        <v>362</v>
      </c>
      <c r="C10" s="154">
        <v>17321.013</v>
      </c>
      <c r="D10" s="150">
        <v>12866.470999999996</v>
      </c>
      <c r="E10" s="151">
        <v>2238.643</v>
      </c>
      <c r="F10" s="150">
        <v>2303.463</v>
      </c>
      <c r="G10" s="149">
        <f t="shared" si="0"/>
        <v>34729.59</v>
      </c>
      <c r="H10" s="153">
        <f t="shared" si="1"/>
        <v>0.8372393916985035</v>
      </c>
      <c r="I10" s="152">
        <v>17398.652999999995</v>
      </c>
      <c r="J10" s="150">
        <v>11640.691</v>
      </c>
      <c r="K10" s="151">
        <v>1664.322</v>
      </c>
      <c r="L10" s="150">
        <v>1808.4009999999998</v>
      </c>
      <c r="M10" s="149">
        <f t="shared" si="2"/>
        <v>32512.066999999995</v>
      </c>
      <c r="N10" s="155">
        <f t="shared" si="3"/>
        <v>0.0682061525033153</v>
      </c>
      <c r="O10" s="154">
        <v>149309.9540000001</v>
      </c>
      <c r="P10" s="150">
        <v>97387.91299999999</v>
      </c>
      <c r="Q10" s="151">
        <v>13667.048999999997</v>
      </c>
      <c r="R10" s="150">
        <v>10554.611000000003</v>
      </c>
      <c r="S10" s="149">
        <f t="shared" si="4"/>
        <v>270919.52700000006</v>
      </c>
      <c r="T10" s="153">
        <f t="shared" si="5"/>
        <v>0.8294922009012062</v>
      </c>
      <c r="U10" s="152">
        <v>138900.853</v>
      </c>
      <c r="V10" s="150">
        <v>91907.728</v>
      </c>
      <c r="W10" s="151">
        <v>20904.220999999998</v>
      </c>
      <c r="X10" s="150">
        <v>14353.4</v>
      </c>
      <c r="Y10" s="149">
        <f t="shared" si="6"/>
        <v>266066.202</v>
      </c>
      <c r="Z10" s="148">
        <f>IF(ISERROR(S10/Y10-1),"         /0",IF(S10/Y10&gt;5,"  *  ",(S10/Y10-1)))</f>
        <v>0.01824104288150097</v>
      </c>
    </row>
    <row r="11" spans="1:26" ht="21.75" customHeight="1">
      <c r="A11" s="156" t="s">
        <v>363</v>
      </c>
      <c r="B11" s="374" t="s">
        <v>364</v>
      </c>
      <c r="C11" s="154">
        <v>4098.48</v>
      </c>
      <c r="D11" s="150">
        <v>686.961</v>
      </c>
      <c r="E11" s="151">
        <v>394.007</v>
      </c>
      <c r="F11" s="150">
        <v>84.56899999999999</v>
      </c>
      <c r="G11" s="149">
        <f>SUM(C11:F11)</f>
        <v>5264.017</v>
      </c>
      <c r="H11" s="153">
        <f>G11/$G$9</f>
        <v>0.1269016533443263</v>
      </c>
      <c r="I11" s="152">
        <v>4195.378</v>
      </c>
      <c r="J11" s="150">
        <v>1082.139</v>
      </c>
      <c r="K11" s="151">
        <v>0.1</v>
      </c>
      <c r="L11" s="150">
        <v>164.67800000000003</v>
      </c>
      <c r="M11" s="149">
        <f>SUM(I11:L11)</f>
        <v>5442.295</v>
      </c>
      <c r="N11" s="155">
        <f t="shared" si="3"/>
        <v>-0.03275787144945286</v>
      </c>
      <c r="O11" s="154">
        <v>30718.050000000003</v>
      </c>
      <c r="P11" s="150">
        <v>7662.302999999998</v>
      </c>
      <c r="Q11" s="151">
        <v>4328.0599999999995</v>
      </c>
      <c r="R11" s="150">
        <v>1250.7189999999998</v>
      </c>
      <c r="S11" s="149">
        <f>SUM(O11:R11)</f>
        <v>43959.132</v>
      </c>
      <c r="T11" s="153">
        <f>S11/$S$9</f>
        <v>0.13459257646048758</v>
      </c>
      <c r="U11" s="152">
        <v>30259.92400000001</v>
      </c>
      <c r="V11" s="150">
        <v>8255.401000000002</v>
      </c>
      <c r="W11" s="151">
        <v>3919.294999999999</v>
      </c>
      <c r="X11" s="150">
        <v>788.5520000000001</v>
      </c>
      <c r="Y11" s="149">
        <f>SUM(U11:X11)</f>
        <v>43223.17200000001</v>
      </c>
      <c r="Z11" s="148">
        <f>IF(ISERROR(S11/Y11-1),"         /0",IF(S11/Y11&gt;5,"  *  ",(S11/Y11-1)))</f>
        <v>0.017026978029284434</v>
      </c>
    </row>
    <row r="12" spans="1:26" ht="21.75" customHeight="1">
      <c r="A12" s="147" t="s">
        <v>369</v>
      </c>
      <c r="B12" s="375" t="s">
        <v>370</v>
      </c>
      <c r="C12" s="145">
        <v>69.916</v>
      </c>
      <c r="D12" s="141">
        <v>634.587</v>
      </c>
      <c r="E12" s="142">
        <v>0</v>
      </c>
      <c r="F12" s="141">
        <v>0</v>
      </c>
      <c r="G12" s="140">
        <f>SUM(C12:F12)</f>
        <v>704.5029999999999</v>
      </c>
      <c r="H12" s="144">
        <f>G12/$G$9</f>
        <v>0.016983720889586395</v>
      </c>
      <c r="I12" s="143">
        <v>95.49799999999999</v>
      </c>
      <c r="J12" s="141">
        <v>512.575</v>
      </c>
      <c r="K12" s="142">
        <v>0.375</v>
      </c>
      <c r="L12" s="141">
        <v>0.375</v>
      </c>
      <c r="M12" s="140">
        <f>SUM(I12:L12)</f>
        <v>608.8230000000001</v>
      </c>
      <c r="N12" s="146">
        <f t="shared" si="3"/>
        <v>0.1571556922126789</v>
      </c>
      <c r="O12" s="145">
        <v>601.624</v>
      </c>
      <c r="P12" s="141">
        <v>4447.713</v>
      </c>
      <c r="Q12" s="142">
        <v>0.1</v>
      </c>
      <c r="R12" s="141">
        <v>0</v>
      </c>
      <c r="S12" s="140">
        <f>SUM(O12:R12)</f>
        <v>5049.437</v>
      </c>
      <c r="T12" s="144">
        <f>S12/$S$9</f>
        <v>0.015460194607685045</v>
      </c>
      <c r="U12" s="143">
        <v>612.0129999999998</v>
      </c>
      <c r="V12" s="141">
        <v>3229.2809999999995</v>
      </c>
      <c r="W12" s="142">
        <v>0.886</v>
      </c>
      <c r="X12" s="141">
        <v>71.598</v>
      </c>
      <c r="Y12" s="140">
        <f>SUM(U12:X12)</f>
        <v>3913.7779999999993</v>
      </c>
      <c r="Z12" s="139">
        <f>IF(ISERROR(S12/Y12-1),"         /0",IF(S12/Y12&gt;5,"  *  ",(S12/Y12-1)))</f>
        <v>0.29016949862766883</v>
      </c>
    </row>
    <row r="13" spans="1:26" ht="21.75" customHeight="1">
      <c r="A13" s="156" t="s">
        <v>365</v>
      </c>
      <c r="B13" s="374" t="s">
        <v>366</v>
      </c>
      <c r="C13" s="154">
        <v>153.34300000000002</v>
      </c>
      <c r="D13" s="150">
        <v>533.477</v>
      </c>
      <c r="E13" s="151">
        <v>3.0039999999999996</v>
      </c>
      <c r="F13" s="150">
        <v>4.6</v>
      </c>
      <c r="G13" s="149">
        <f>SUM(C13:F13)</f>
        <v>694.424</v>
      </c>
      <c r="H13" s="153">
        <f>G13/$G$9</f>
        <v>0.016740742615759113</v>
      </c>
      <c r="I13" s="152">
        <v>354.466</v>
      </c>
      <c r="J13" s="150">
        <v>694.725</v>
      </c>
      <c r="K13" s="151">
        <v>0</v>
      </c>
      <c r="L13" s="150">
        <v>0</v>
      </c>
      <c r="M13" s="149">
        <f>SUM(I13:L13)</f>
        <v>1049.191</v>
      </c>
      <c r="N13" s="155">
        <f t="shared" si="3"/>
        <v>-0.33813385741966906</v>
      </c>
      <c r="O13" s="154">
        <v>1482.1439999999998</v>
      </c>
      <c r="P13" s="150">
        <v>4365.862000000001</v>
      </c>
      <c r="Q13" s="151">
        <v>16.805</v>
      </c>
      <c r="R13" s="150">
        <v>59.081</v>
      </c>
      <c r="S13" s="149">
        <f>SUM(O13:R13)</f>
        <v>5923.892000000002</v>
      </c>
      <c r="T13" s="153">
        <f>S13/$S$9</f>
        <v>0.01813757120940584</v>
      </c>
      <c r="U13" s="152">
        <v>2119.9350000000004</v>
      </c>
      <c r="V13" s="150">
        <v>4621.641999999999</v>
      </c>
      <c r="W13" s="151">
        <v>3.145</v>
      </c>
      <c r="X13" s="150">
        <v>0</v>
      </c>
      <c r="Y13" s="149">
        <f>SUM(U13:X13)</f>
        <v>6744.722</v>
      </c>
      <c r="Z13" s="148">
        <f>IF(ISERROR(S13/Y13-1),"         /0",IF(S13/Y13&gt;5,"  *  ",(S13/Y13-1)))</f>
        <v>-0.12169960452039363</v>
      </c>
    </row>
    <row r="14" spans="1:26" ht="21.75" customHeight="1" thickBot="1">
      <c r="A14" s="138" t="s">
        <v>177</v>
      </c>
      <c r="B14" s="376"/>
      <c r="C14" s="136">
        <v>23.706</v>
      </c>
      <c r="D14" s="132">
        <v>16.223</v>
      </c>
      <c r="E14" s="133">
        <v>25.116999999999997</v>
      </c>
      <c r="F14" s="132">
        <v>23.495</v>
      </c>
      <c r="G14" s="131">
        <f t="shared" si="0"/>
        <v>88.541</v>
      </c>
      <c r="H14" s="135">
        <f t="shared" si="1"/>
        <v>0.002134491451824718</v>
      </c>
      <c r="I14" s="134">
        <v>19.298000000000002</v>
      </c>
      <c r="J14" s="132">
        <v>20.659</v>
      </c>
      <c r="K14" s="133">
        <v>2.9</v>
      </c>
      <c r="L14" s="132">
        <v>11.592</v>
      </c>
      <c r="M14" s="131">
        <f t="shared" si="2"/>
        <v>54.449</v>
      </c>
      <c r="N14" s="137">
        <f t="shared" si="3"/>
        <v>0.6261272016014987</v>
      </c>
      <c r="O14" s="136">
        <v>198.39600000000002</v>
      </c>
      <c r="P14" s="132">
        <v>173.64799999999997</v>
      </c>
      <c r="Q14" s="133">
        <v>203.73199999999997</v>
      </c>
      <c r="R14" s="132">
        <v>181.126</v>
      </c>
      <c r="S14" s="131">
        <f t="shared" si="4"/>
        <v>756.9019999999999</v>
      </c>
      <c r="T14" s="135">
        <f t="shared" si="5"/>
        <v>0.0023174568212151227</v>
      </c>
      <c r="U14" s="134">
        <v>144.344</v>
      </c>
      <c r="V14" s="132">
        <v>286.17900000000003</v>
      </c>
      <c r="W14" s="133">
        <v>28.68</v>
      </c>
      <c r="X14" s="132">
        <v>36.25500000000001</v>
      </c>
      <c r="Y14" s="131">
        <f t="shared" si="6"/>
        <v>495.458</v>
      </c>
      <c r="Z14" s="130">
        <f>IF(ISERROR(S14/Y14-1),"         /0",IF(S14/Y14&gt;5,"  *  ",(S14/Y14-1)))</f>
        <v>0.5276814583678129</v>
      </c>
    </row>
    <row r="15" spans="1:2" ht="16.5" thickTop="1">
      <c r="A15" s="129" t="s">
        <v>43</v>
      </c>
      <c r="B15" s="129"/>
    </row>
    <row r="16" spans="1:2" ht="15.75">
      <c r="A16" s="129" t="s">
        <v>42</v>
      </c>
      <c r="B16" s="129"/>
    </row>
    <row r="17" spans="1:3" ht="14.25">
      <c r="A17" s="377" t="s">
        <v>125</v>
      </c>
      <c r="B17" s="378"/>
      <c r="C17" s="378"/>
    </row>
  </sheetData>
  <sheetProtection/>
  <mergeCells count="27">
    <mergeCell ref="S7:S8"/>
    <mergeCell ref="U7:V7"/>
    <mergeCell ref="W7:X7"/>
    <mergeCell ref="N6:N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Y1:Z1"/>
    <mergeCell ref="A3:Z3"/>
    <mergeCell ref="A4:Z4"/>
    <mergeCell ref="A5:A8"/>
    <mergeCell ref="B5:B8"/>
    <mergeCell ref="C5:N5"/>
    <mergeCell ref="O5:Z5"/>
    <mergeCell ref="C6:G6"/>
    <mergeCell ref="H6:H8"/>
    <mergeCell ref="I6:M6"/>
  </mergeCells>
  <conditionalFormatting sqref="Z15:Z65536 N15:N65536 Z3 N3">
    <cfRule type="cellIs" priority="12" dxfId="84" operator="lessThan" stopIfTrue="1">
      <formula>0</formula>
    </cfRule>
  </conditionalFormatting>
  <conditionalFormatting sqref="N9:N14 Z9:Z14">
    <cfRule type="cellIs" priority="13" dxfId="84" operator="lessThan" stopIfTrue="1">
      <formula>0</formula>
    </cfRule>
    <cfRule type="cellIs" priority="14" dxfId="86" operator="greaterThanOrEqual" stopIfTrue="1">
      <formula>0</formula>
    </cfRule>
  </conditionalFormatting>
  <conditionalFormatting sqref="N5:N8 Z5:Z8">
    <cfRule type="cellIs" priority="3" dxfId="84" operator="lessThan" stopIfTrue="1">
      <formula>0</formula>
    </cfRule>
  </conditionalFormatting>
  <conditionalFormatting sqref="H6:H8">
    <cfRule type="cellIs" priority="2" dxfId="84" operator="lessThan" stopIfTrue="1">
      <formula>0</formula>
    </cfRule>
  </conditionalFormatting>
  <conditionalFormatting sqref="T6:T8">
    <cfRule type="cellIs" priority="1" dxfId="84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21"/>
  <sheetViews>
    <sheetView showGridLines="0" zoomScale="88" zoomScaleNormal="88" zoomScalePageLayoutView="0" workbookViewId="0" topLeftCell="A1">
      <selection activeCell="N1" sqref="N1:O1"/>
    </sheetView>
  </sheetViews>
  <sheetFormatPr defaultColWidth="11.421875" defaultRowHeight="15"/>
  <cols>
    <col min="1" max="1" width="9.8515625" style="1" customWidth="1"/>
    <col min="2" max="2" width="21.421875" style="1" customWidth="1"/>
    <col min="3" max="3" width="11.57421875" style="1" customWidth="1"/>
    <col min="4" max="4" width="11.421875" style="1" customWidth="1"/>
    <col min="5" max="5" width="11.421875" style="1" bestFit="1" customWidth="1"/>
    <col min="6" max="7" width="10.00390625" style="1" customWidth="1"/>
    <col min="8" max="9" width="9.57421875" style="1" customWidth="1"/>
    <col min="10" max="10" width="10.42187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515" t="s">
        <v>28</v>
      </c>
      <c r="O1" s="515"/>
    </row>
    <row r="2" ht="5.25" customHeight="1"/>
    <row r="3" ht="4.5" customHeight="1" thickBot="1"/>
    <row r="4" spans="1:15" ht="13.5" customHeight="1" thickTop="1">
      <c r="A4" s="521" t="s">
        <v>27</v>
      </c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3"/>
    </row>
    <row r="5" spans="1:15" ht="12.75" customHeight="1">
      <c r="A5" s="524"/>
      <c r="B5" s="525"/>
      <c r="C5" s="525"/>
      <c r="D5" s="525"/>
      <c r="E5" s="525"/>
      <c r="F5" s="525"/>
      <c r="G5" s="525"/>
      <c r="H5" s="525"/>
      <c r="I5" s="525"/>
      <c r="J5" s="525"/>
      <c r="K5" s="525"/>
      <c r="L5" s="525"/>
      <c r="M5" s="525"/>
      <c r="N5" s="525"/>
      <c r="O5" s="526"/>
    </row>
    <row r="6" spans="1:15" ht="5.25" customHeight="1" thickBot="1">
      <c r="A6" s="87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5"/>
    </row>
    <row r="7" spans="1:15" ht="16.5" customHeight="1" thickTop="1">
      <c r="A7" s="84"/>
      <c r="B7" s="83"/>
      <c r="C7" s="512" t="s">
        <v>26</v>
      </c>
      <c r="D7" s="513"/>
      <c r="E7" s="514"/>
      <c r="F7" s="508" t="s">
        <v>25</v>
      </c>
      <c r="G7" s="509"/>
      <c r="H7" s="509"/>
      <c r="I7" s="509"/>
      <c r="J7" s="509"/>
      <c r="K7" s="509"/>
      <c r="L7" s="509"/>
      <c r="M7" s="509"/>
      <c r="N7" s="509"/>
      <c r="O7" s="516" t="s">
        <v>24</v>
      </c>
    </row>
    <row r="8" spans="1:15" ht="3.75" customHeight="1" thickBot="1">
      <c r="A8" s="82"/>
      <c r="B8" s="81"/>
      <c r="C8" s="80"/>
      <c r="D8" s="79"/>
      <c r="E8" s="78"/>
      <c r="F8" s="510"/>
      <c r="G8" s="511"/>
      <c r="H8" s="511"/>
      <c r="I8" s="511"/>
      <c r="J8" s="511"/>
      <c r="K8" s="511"/>
      <c r="L8" s="511"/>
      <c r="M8" s="511"/>
      <c r="N8" s="511"/>
      <c r="O8" s="517"/>
    </row>
    <row r="9" spans="1:15" ht="21.75" customHeight="1" thickBot="1" thickTop="1">
      <c r="A9" s="531" t="s">
        <v>23</v>
      </c>
      <c r="B9" s="532"/>
      <c r="C9" s="533" t="s">
        <v>22</v>
      </c>
      <c r="D9" s="535" t="s">
        <v>21</v>
      </c>
      <c r="E9" s="519" t="s">
        <v>17</v>
      </c>
      <c r="F9" s="512" t="s">
        <v>22</v>
      </c>
      <c r="G9" s="513"/>
      <c r="H9" s="513"/>
      <c r="I9" s="512" t="s">
        <v>21</v>
      </c>
      <c r="J9" s="513"/>
      <c r="K9" s="514"/>
      <c r="L9" s="92" t="s">
        <v>20</v>
      </c>
      <c r="M9" s="91"/>
      <c r="N9" s="91"/>
      <c r="O9" s="517"/>
    </row>
    <row r="10" spans="1:15" s="71" customFormat="1" ht="18.75" customHeight="1" thickBot="1">
      <c r="A10" s="77"/>
      <c r="B10" s="76"/>
      <c r="C10" s="534"/>
      <c r="D10" s="536"/>
      <c r="E10" s="520"/>
      <c r="F10" s="74" t="s">
        <v>19</v>
      </c>
      <c r="G10" s="73" t="s">
        <v>18</v>
      </c>
      <c r="H10" s="72" t="s">
        <v>17</v>
      </c>
      <c r="I10" s="74" t="s">
        <v>19</v>
      </c>
      <c r="J10" s="73" t="s">
        <v>18</v>
      </c>
      <c r="K10" s="75" t="s">
        <v>17</v>
      </c>
      <c r="L10" s="74" t="s">
        <v>19</v>
      </c>
      <c r="M10" s="416" t="s">
        <v>18</v>
      </c>
      <c r="N10" s="75" t="s">
        <v>17</v>
      </c>
      <c r="O10" s="518"/>
    </row>
    <row r="11" spans="1:15" s="69" customFormat="1" ht="18.75" customHeight="1" thickTop="1">
      <c r="A11" s="527">
        <v>2011</v>
      </c>
      <c r="B11" s="62" t="s">
        <v>7</v>
      </c>
      <c r="C11" s="449">
        <v>1137399</v>
      </c>
      <c r="D11" s="450">
        <v>95125</v>
      </c>
      <c r="E11" s="394">
        <f aca="true" t="shared" si="0" ref="E11:E26">D11+C11</f>
        <v>1232524</v>
      </c>
      <c r="F11" s="449">
        <v>337321</v>
      </c>
      <c r="G11" s="451">
        <v>303592</v>
      </c>
      <c r="H11" s="452">
        <f aca="true" t="shared" si="1" ref="H11:H22">G11+F11</f>
        <v>640913</v>
      </c>
      <c r="I11" s="453">
        <v>4304</v>
      </c>
      <c r="J11" s="454">
        <v>4612</v>
      </c>
      <c r="K11" s="455">
        <f aca="true" t="shared" si="2" ref="K11:K22">J11+I11</f>
        <v>8916</v>
      </c>
      <c r="L11" s="456">
        <f aca="true" t="shared" si="3" ref="L11:L24">I11+F11</f>
        <v>341625</v>
      </c>
      <c r="M11" s="457">
        <f aca="true" t="shared" si="4" ref="M11:M24">J11+G11</f>
        <v>308204</v>
      </c>
      <c r="N11" s="430">
        <f aca="true" t="shared" si="5" ref="N11:N24">K11+H11</f>
        <v>649829</v>
      </c>
      <c r="O11" s="70">
        <f aca="true" t="shared" si="6" ref="O11:O24">N11+E11</f>
        <v>1882353</v>
      </c>
    </row>
    <row r="12" spans="1:15" ht="18.75" customHeight="1">
      <c r="A12" s="528"/>
      <c r="B12" s="62" t="s">
        <v>6</v>
      </c>
      <c r="C12" s="52">
        <v>967960</v>
      </c>
      <c r="D12" s="61">
        <v>56407</v>
      </c>
      <c r="E12" s="395">
        <f t="shared" si="0"/>
        <v>1024367</v>
      </c>
      <c r="F12" s="52">
        <v>235961</v>
      </c>
      <c r="G12" s="50">
        <v>218865</v>
      </c>
      <c r="H12" s="56">
        <f t="shared" si="1"/>
        <v>454826</v>
      </c>
      <c r="I12" s="59">
        <v>2692</v>
      </c>
      <c r="J12" s="58">
        <v>2603</v>
      </c>
      <c r="K12" s="57">
        <f t="shared" si="2"/>
        <v>5295</v>
      </c>
      <c r="L12" s="370">
        <f t="shared" si="3"/>
        <v>238653</v>
      </c>
      <c r="M12" s="417">
        <f t="shared" si="4"/>
        <v>221468</v>
      </c>
      <c r="N12" s="431">
        <f t="shared" si="5"/>
        <v>460121</v>
      </c>
      <c r="O12" s="55">
        <f t="shared" si="6"/>
        <v>1484488</v>
      </c>
    </row>
    <row r="13" spans="1:15" ht="18.75" customHeight="1">
      <c r="A13" s="528"/>
      <c r="B13" s="62" t="s">
        <v>5</v>
      </c>
      <c r="C13" s="52">
        <v>1090092</v>
      </c>
      <c r="D13" s="61">
        <v>66953</v>
      </c>
      <c r="E13" s="395">
        <f t="shared" si="0"/>
        <v>1157045</v>
      </c>
      <c r="F13" s="52">
        <v>274306</v>
      </c>
      <c r="G13" s="50">
        <v>245083</v>
      </c>
      <c r="H13" s="56">
        <f t="shared" si="1"/>
        <v>519389</v>
      </c>
      <c r="I13" s="370">
        <v>1853</v>
      </c>
      <c r="J13" s="58">
        <v>1806</v>
      </c>
      <c r="K13" s="57">
        <f t="shared" si="2"/>
        <v>3659</v>
      </c>
      <c r="L13" s="370">
        <f t="shared" si="3"/>
        <v>276159</v>
      </c>
      <c r="M13" s="417">
        <f t="shared" si="4"/>
        <v>246889</v>
      </c>
      <c r="N13" s="431">
        <f t="shared" si="5"/>
        <v>523048</v>
      </c>
      <c r="O13" s="55">
        <f t="shared" si="6"/>
        <v>1680093</v>
      </c>
    </row>
    <row r="14" spans="1:15" ht="18.75" customHeight="1">
      <c r="A14" s="528"/>
      <c r="B14" s="62" t="s">
        <v>16</v>
      </c>
      <c r="C14" s="52">
        <v>1071287</v>
      </c>
      <c r="D14" s="61">
        <v>65892</v>
      </c>
      <c r="E14" s="395">
        <f t="shared" si="0"/>
        <v>1137179</v>
      </c>
      <c r="F14" s="52">
        <v>267012</v>
      </c>
      <c r="G14" s="50">
        <v>249672</v>
      </c>
      <c r="H14" s="56">
        <f t="shared" si="1"/>
        <v>516684</v>
      </c>
      <c r="I14" s="59">
        <v>3158</v>
      </c>
      <c r="J14" s="58">
        <v>3048</v>
      </c>
      <c r="K14" s="57">
        <f t="shared" si="2"/>
        <v>6206</v>
      </c>
      <c r="L14" s="370">
        <f t="shared" si="3"/>
        <v>270170</v>
      </c>
      <c r="M14" s="417">
        <f t="shared" si="4"/>
        <v>252720</v>
      </c>
      <c r="N14" s="431">
        <f t="shared" si="5"/>
        <v>522890</v>
      </c>
      <c r="O14" s="55">
        <f t="shared" si="6"/>
        <v>1660069</v>
      </c>
    </row>
    <row r="15" spans="1:15" s="69" customFormat="1" ht="18.75" customHeight="1">
      <c r="A15" s="528"/>
      <c r="B15" s="62" t="s">
        <v>15</v>
      </c>
      <c r="C15" s="52">
        <v>1106091</v>
      </c>
      <c r="D15" s="61">
        <v>56658</v>
      </c>
      <c r="E15" s="395">
        <f t="shared" si="0"/>
        <v>1162749</v>
      </c>
      <c r="F15" s="52">
        <v>263838</v>
      </c>
      <c r="G15" s="50">
        <v>252591</v>
      </c>
      <c r="H15" s="56">
        <f t="shared" si="1"/>
        <v>516429</v>
      </c>
      <c r="I15" s="59">
        <v>1181</v>
      </c>
      <c r="J15" s="58">
        <v>718</v>
      </c>
      <c r="K15" s="57">
        <f t="shared" si="2"/>
        <v>1899</v>
      </c>
      <c r="L15" s="370">
        <f t="shared" si="3"/>
        <v>265019</v>
      </c>
      <c r="M15" s="417">
        <f t="shared" si="4"/>
        <v>253309</v>
      </c>
      <c r="N15" s="431">
        <f t="shared" si="5"/>
        <v>518328</v>
      </c>
      <c r="O15" s="55">
        <f t="shared" si="6"/>
        <v>1681077</v>
      </c>
    </row>
    <row r="16" spans="1:15" s="390" customFormat="1" ht="18.75" customHeight="1">
      <c r="A16" s="528"/>
      <c r="B16" s="68" t="s">
        <v>14</v>
      </c>
      <c r="C16" s="52">
        <v>1151167</v>
      </c>
      <c r="D16" s="61">
        <v>72699</v>
      </c>
      <c r="E16" s="395">
        <f t="shared" si="0"/>
        <v>1223866</v>
      </c>
      <c r="F16" s="52">
        <v>315944</v>
      </c>
      <c r="G16" s="50">
        <v>286381</v>
      </c>
      <c r="H16" s="56">
        <f t="shared" si="1"/>
        <v>602325</v>
      </c>
      <c r="I16" s="59">
        <v>2709</v>
      </c>
      <c r="J16" s="58">
        <v>2024</v>
      </c>
      <c r="K16" s="57">
        <f t="shared" si="2"/>
        <v>4733</v>
      </c>
      <c r="L16" s="370">
        <f t="shared" si="3"/>
        <v>318653</v>
      </c>
      <c r="M16" s="417">
        <f t="shared" si="4"/>
        <v>288405</v>
      </c>
      <c r="N16" s="431">
        <f t="shared" si="5"/>
        <v>607058</v>
      </c>
      <c r="O16" s="55">
        <f t="shared" si="6"/>
        <v>1830924</v>
      </c>
    </row>
    <row r="17" spans="1:15" s="404" customFormat="1" ht="18.75" customHeight="1">
      <c r="A17" s="528"/>
      <c r="B17" s="62" t="s">
        <v>13</v>
      </c>
      <c r="C17" s="52">
        <v>1187324</v>
      </c>
      <c r="D17" s="61">
        <v>64907</v>
      </c>
      <c r="E17" s="395">
        <f t="shared" si="0"/>
        <v>1252231</v>
      </c>
      <c r="F17" s="52">
        <v>317982</v>
      </c>
      <c r="G17" s="50">
        <v>359236</v>
      </c>
      <c r="H17" s="56">
        <f t="shared" si="1"/>
        <v>677218</v>
      </c>
      <c r="I17" s="59">
        <v>3743</v>
      </c>
      <c r="J17" s="58">
        <v>3939</v>
      </c>
      <c r="K17" s="57">
        <f t="shared" si="2"/>
        <v>7682</v>
      </c>
      <c r="L17" s="370">
        <f t="shared" si="3"/>
        <v>321725</v>
      </c>
      <c r="M17" s="417">
        <f t="shared" si="4"/>
        <v>363175</v>
      </c>
      <c r="N17" s="431">
        <f t="shared" si="5"/>
        <v>684900</v>
      </c>
      <c r="O17" s="55">
        <f t="shared" si="6"/>
        <v>1937131</v>
      </c>
    </row>
    <row r="18" spans="1:15" s="415" customFormat="1" ht="18.75" customHeight="1">
      <c r="A18" s="528"/>
      <c r="B18" s="62" t="s">
        <v>12</v>
      </c>
      <c r="C18" s="52">
        <v>1185603</v>
      </c>
      <c r="D18" s="61">
        <v>68928</v>
      </c>
      <c r="E18" s="395">
        <f t="shared" si="0"/>
        <v>1254531</v>
      </c>
      <c r="F18" s="52">
        <v>329675</v>
      </c>
      <c r="G18" s="50">
        <v>310356</v>
      </c>
      <c r="H18" s="56">
        <f t="shared" si="1"/>
        <v>640031</v>
      </c>
      <c r="I18" s="59">
        <v>2785</v>
      </c>
      <c r="J18" s="58">
        <v>2810</v>
      </c>
      <c r="K18" s="57">
        <f t="shared" si="2"/>
        <v>5595</v>
      </c>
      <c r="L18" s="370">
        <f t="shared" si="3"/>
        <v>332460</v>
      </c>
      <c r="M18" s="417">
        <f t="shared" si="4"/>
        <v>313166</v>
      </c>
      <c r="N18" s="431">
        <f t="shared" si="5"/>
        <v>645626</v>
      </c>
      <c r="O18" s="55">
        <f t="shared" si="6"/>
        <v>1900157</v>
      </c>
    </row>
    <row r="19" spans="1:15" ht="18.75" customHeight="1">
      <c r="A19" s="528"/>
      <c r="B19" s="62" t="s">
        <v>11</v>
      </c>
      <c r="C19" s="52">
        <v>1148927</v>
      </c>
      <c r="D19" s="61">
        <v>61764</v>
      </c>
      <c r="E19" s="395">
        <f t="shared" si="0"/>
        <v>1210691</v>
      </c>
      <c r="F19" s="52">
        <v>288883</v>
      </c>
      <c r="G19" s="50">
        <v>260029</v>
      </c>
      <c r="H19" s="56">
        <f t="shared" si="1"/>
        <v>548912</v>
      </c>
      <c r="I19" s="59">
        <v>1037</v>
      </c>
      <c r="J19" s="58">
        <v>920</v>
      </c>
      <c r="K19" s="57">
        <f t="shared" si="2"/>
        <v>1957</v>
      </c>
      <c r="L19" s="370">
        <f t="shared" si="3"/>
        <v>289920</v>
      </c>
      <c r="M19" s="417">
        <f t="shared" si="4"/>
        <v>260949</v>
      </c>
      <c r="N19" s="431">
        <f t="shared" si="5"/>
        <v>550869</v>
      </c>
      <c r="O19" s="55">
        <f t="shared" si="6"/>
        <v>1761560</v>
      </c>
    </row>
    <row r="20" spans="1:15" s="424" customFormat="1" ht="18.75" customHeight="1">
      <c r="A20" s="529"/>
      <c r="B20" s="62" t="s">
        <v>10</v>
      </c>
      <c r="C20" s="52">
        <v>1186817</v>
      </c>
      <c r="D20" s="61">
        <v>66005</v>
      </c>
      <c r="E20" s="395">
        <f t="shared" si="0"/>
        <v>1252822</v>
      </c>
      <c r="F20" s="52">
        <v>280771</v>
      </c>
      <c r="G20" s="50">
        <v>293131</v>
      </c>
      <c r="H20" s="56">
        <f t="shared" si="1"/>
        <v>573902</v>
      </c>
      <c r="I20" s="59">
        <v>2005</v>
      </c>
      <c r="J20" s="58">
        <v>1816</v>
      </c>
      <c r="K20" s="57">
        <f t="shared" si="2"/>
        <v>3821</v>
      </c>
      <c r="L20" s="370">
        <f t="shared" si="3"/>
        <v>282776</v>
      </c>
      <c r="M20" s="417">
        <f t="shared" si="4"/>
        <v>294947</v>
      </c>
      <c r="N20" s="431">
        <f t="shared" si="5"/>
        <v>577723</v>
      </c>
      <c r="O20" s="55">
        <f t="shared" si="6"/>
        <v>1830545</v>
      </c>
    </row>
    <row r="21" spans="1:15" s="54" customFormat="1" ht="18.75" customHeight="1">
      <c r="A21" s="528"/>
      <c r="B21" s="62" t="s">
        <v>9</v>
      </c>
      <c r="C21" s="52">
        <v>1241817</v>
      </c>
      <c r="D21" s="61">
        <v>61568</v>
      </c>
      <c r="E21" s="395">
        <f t="shared" si="0"/>
        <v>1303385</v>
      </c>
      <c r="F21" s="52">
        <v>270378</v>
      </c>
      <c r="G21" s="50">
        <v>287244</v>
      </c>
      <c r="H21" s="56">
        <f t="shared" si="1"/>
        <v>557622</v>
      </c>
      <c r="I21" s="59">
        <v>1558</v>
      </c>
      <c r="J21" s="58">
        <v>1277</v>
      </c>
      <c r="K21" s="57">
        <f t="shared" si="2"/>
        <v>2835</v>
      </c>
      <c r="L21" s="370">
        <f t="shared" si="3"/>
        <v>271936</v>
      </c>
      <c r="M21" s="417">
        <f t="shared" si="4"/>
        <v>288521</v>
      </c>
      <c r="N21" s="431">
        <f t="shared" si="5"/>
        <v>560457</v>
      </c>
      <c r="O21" s="55">
        <f t="shared" si="6"/>
        <v>1863842</v>
      </c>
    </row>
    <row r="22" spans="1:15" ht="18.75" customHeight="1" thickBot="1">
      <c r="A22" s="530"/>
      <c r="B22" s="62" t="s">
        <v>8</v>
      </c>
      <c r="C22" s="52">
        <v>1333198</v>
      </c>
      <c r="D22" s="61">
        <v>84173</v>
      </c>
      <c r="E22" s="395">
        <f t="shared" si="0"/>
        <v>1417371</v>
      </c>
      <c r="F22" s="52">
        <v>301195</v>
      </c>
      <c r="G22" s="50">
        <v>357690</v>
      </c>
      <c r="H22" s="56">
        <f t="shared" si="1"/>
        <v>658885</v>
      </c>
      <c r="I22" s="59">
        <v>2262</v>
      </c>
      <c r="J22" s="58">
        <v>1336</v>
      </c>
      <c r="K22" s="57">
        <f t="shared" si="2"/>
        <v>3598</v>
      </c>
      <c r="L22" s="370">
        <f t="shared" si="3"/>
        <v>303457</v>
      </c>
      <c r="M22" s="417">
        <f t="shared" si="4"/>
        <v>359026</v>
      </c>
      <c r="N22" s="431">
        <f t="shared" si="5"/>
        <v>662483</v>
      </c>
      <c r="O22" s="55">
        <f t="shared" si="6"/>
        <v>2079854</v>
      </c>
    </row>
    <row r="23" spans="1:15" ht="3.75" customHeight="1">
      <c r="A23" s="67"/>
      <c r="B23" s="66"/>
      <c r="C23" s="65"/>
      <c r="D23" s="64"/>
      <c r="E23" s="396">
        <f t="shared" si="0"/>
        <v>0</v>
      </c>
      <c r="F23" s="40"/>
      <c r="G23" s="39"/>
      <c r="H23" s="37"/>
      <c r="I23" s="40"/>
      <c r="J23" s="39"/>
      <c r="K23" s="38"/>
      <c r="L23" s="89">
        <f t="shared" si="3"/>
        <v>0</v>
      </c>
      <c r="M23" s="418">
        <f t="shared" si="4"/>
        <v>0</v>
      </c>
      <c r="N23" s="432">
        <f t="shared" si="5"/>
        <v>0</v>
      </c>
      <c r="O23" s="36">
        <f t="shared" si="6"/>
        <v>0</v>
      </c>
    </row>
    <row r="24" spans="1:15" ht="19.5" customHeight="1">
      <c r="A24" s="63">
        <v>2012</v>
      </c>
      <c r="B24" s="90" t="s">
        <v>7</v>
      </c>
      <c r="C24" s="52">
        <v>1273710</v>
      </c>
      <c r="D24" s="61">
        <v>80856</v>
      </c>
      <c r="E24" s="395">
        <f t="shared" si="0"/>
        <v>1354566</v>
      </c>
      <c r="F24" s="60">
        <v>349961</v>
      </c>
      <c r="G24" s="50">
        <v>327280</v>
      </c>
      <c r="H24" s="56">
        <f aca="true" t="shared" si="7" ref="H24:H29">G24+F24</f>
        <v>677241</v>
      </c>
      <c r="I24" s="59">
        <v>2744</v>
      </c>
      <c r="J24" s="58">
        <v>2474</v>
      </c>
      <c r="K24" s="57">
        <f aca="true" t="shared" si="8" ref="K24:K29">J24+I24</f>
        <v>5218</v>
      </c>
      <c r="L24" s="370">
        <f t="shared" si="3"/>
        <v>352705</v>
      </c>
      <c r="M24" s="417">
        <f t="shared" si="4"/>
        <v>329754</v>
      </c>
      <c r="N24" s="431">
        <f t="shared" si="5"/>
        <v>682459</v>
      </c>
      <c r="O24" s="55">
        <f t="shared" si="6"/>
        <v>2037025</v>
      </c>
    </row>
    <row r="25" spans="1:15" ht="19.5" customHeight="1">
      <c r="A25" s="63"/>
      <c r="B25" s="90" t="s">
        <v>6</v>
      </c>
      <c r="C25" s="52">
        <v>1131090</v>
      </c>
      <c r="D25" s="61">
        <v>65966</v>
      </c>
      <c r="E25" s="395">
        <f t="shared" si="0"/>
        <v>1197056</v>
      </c>
      <c r="F25" s="60">
        <v>269769</v>
      </c>
      <c r="G25" s="50">
        <v>250481</v>
      </c>
      <c r="H25" s="56">
        <f t="shared" si="7"/>
        <v>520250</v>
      </c>
      <c r="I25" s="59">
        <v>3500</v>
      </c>
      <c r="J25" s="58">
        <v>3118</v>
      </c>
      <c r="K25" s="57">
        <f t="shared" si="8"/>
        <v>6618</v>
      </c>
      <c r="L25" s="370">
        <f aca="true" t="shared" si="9" ref="L25:N26">I25+F25</f>
        <v>273269</v>
      </c>
      <c r="M25" s="417">
        <f t="shared" si="9"/>
        <v>253599</v>
      </c>
      <c r="N25" s="431">
        <f t="shared" si="9"/>
        <v>526868</v>
      </c>
      <c r="O25" s="55">
        <f aca="true" t="shared" si="10" ref="O25:O30">N25+E25</f>
        <v>1723924</v>
      </c>
    </row>
    <row r="26" spans="1:15" ht="19.5" customHeight="1">
      <c r="A26" s="63"/>
      <c r="B26" s="90" t="s">
        <v>5</v>
      </c>
      <c r="C26" s="52">
        <v>1204467</v>
      </c>
      <c r="D26" s="61">
        <v>63283</v>
      </c>
      <c r="E26" s="395">
        <f t="shared" si="0"/>
        <v>1267750</v>
      </c>
      <c r="F26" s="60">
        <v>314816</v>
      </c>
      <c r="G26" s="50">
        <v>274855</v>
      </c>
      <c r="H26" s="56">
        <f t="shared" si="7"/>
        <v>589671</v>
      </c>
      <c r="I26" s="59">
        <v>4317</v>
      </c>
      <c r="J26" s="58">
        <v>3049</v>
      </c>
      <c r="K26" s="57">
        <f t="shared" si="8"/>
        <v>7366</v>
      </c>
      <c r="L26" s="370">
        <f t="shared" si="9"/>
        <v>319133</v>
      </c>
      <c r="M26" s="417">
        <f t="shared" si="9"/>
        <v>277904</v>
      </c>
      <c r="N26" s="431">
        <f t="shared" si="9"/>
        <v>597037</v>
      </c>
      <c r="O26" s="55">
        <f t="shared" si="10"/>
        <v>1864787</v>
      </c>
    </row>
    <row r="27" spans="1:15" ht="19.5" customHeight="1">
      <c r="A27" s="63"/>
      <c r="B27" s="90" t="s">
        <v>16</v>
      </c>
      <c r="C27" s="52">
        <v>1105993</v>
      </c>
      <c r="D27" s="61">
        <v>62543</v>
      </c>
      <c r="E27" s="395">
        <f>D27+C27</f>
        <v>1168536</v>
      </c>
      <c r="F27" s="60">
        <v>289709</v>
      </c>
      <c r="G27" s="50">
        <v>282325</v>
      </c>
      <c r="H27" s="56">
        <f t="shared" si="7"/>
        <v>572034</v>
      </c>
      <c r="I27" s="59">
        <v>1866</v>
      </c>
      <c r="J27" s="58">
        <v>2401</v>
      </c>
      <c r="K27" s="57">
        <f t="shared" si="8"/>
        <v>4267</v>
      </c>
      <c r="L27" s="370">
        <f aca="true" t="shared" si="11" ref="L27:N28">I27+F27</f>
        <v>291575</v>
      </c>
      <c r="M27" s="417">
        <f t="shared" si="11"/>
        <v>284726</v>
      </c>
      <c r="N27" s="431">
        <f t="shared" si="11"/>
        <v>576301</v>
      </c>
      <c r="O27" s="55">
        <f t="shared" si="10"/>
        <v>1744837</v>
      </c>
    </row>
    <row r="28" spans="1:15" ht="19.5" customHeight="1">
      <c r="A28" s="63"/>
      <c r="B28" s="90" t="s">
        <v>15</v>
      </c>
      <c r="C28" s="52">
        <v>1190981</v>
      </c>
      <c r="D28" s="61">
        <v>59833</v>
      </c>
      <c r="E28" s="395">
        <f>D28+C28</f>
        <v>1250814</v>
      </c>
      <c r="F28" s="60">
        <v>289917</v>
      </c>
      <c r="G28" s="50">
        <v>288093</v>
      </c>
      <c r="H28" s="56">
        <f t="shared" si="7"/>
        <v>578010</v>
      </c>
      <c r="I28" s="59">
        <v>881</v>
      </c>
      <c r="J28" s="58">
        <v>576</v>
      </c>
      <c r="K28" s="57">
        <f t="shared" si="8"/>
        <v>1457</v>
      </c>
      <c r="L28" s="370">
        <f t="shared" si="11"/>
        <v>290798</v>
      </c>
      <c r="M28" s="417">
        <f t="shared" si="11"/>
        <v>288669</v>
      </c>
      <c r="N28" s="431">
        <f t="shared" si="11"/>
        <v>579467</v>
      </c>
      <c r="O28" s="55">
        <f t="shared" si="10"/>
        <v>1830281</v>
      </c>
    </row>
    <row r="29" spans="1:15" ht="19.5" customHeight="1">
      <c r="A29" s="63"/>
      <c r="B29" s="90" t="s">
        <v>14</v>
      </c>
      <c r="C29" s="52">
        <v>1332428</v>
      </c>
      <c r="D29" s="61">
        <v>77103</v>
      </c>
      <c r="E29" s="395">
        <f>D29+C29</f>
        <v>1409531</v>
      </c>
      <c r="F29" s="60">
        <v>350391</v>
      </c>
      <c r="G29" s="50">
        <v>324001</v>
      </c>
      <c r="H29" s="56">
        <f t="shared" si="7"/>
        <v>674392</v>
      </c>
      <c r="I29" s="59">
        <v>3050</v>
      </c>
      <c r="J29" s="58">
        <v>2006</v>
      </c>
      <c r="K29" s="57">
        <f t="shared" si="8"/>
        <v>5056</v>
      </c>
      <c r="L29" s="370">
        <f aca="true" t="shared" si="12" ref="L29:N30">I29+F29</f>
        <v>353441</v>
      </c>
      <c r="M29" s="417">
        <f t="shared" si="12"/>
        <v>326007</v>
      </c>
      <c r="N29" s="431">
        <f t="shared" si="12"/>
        <v>679448</v>
      </c>
      <c r="O29" s="55">
        <f t="shared" si="10"/>
        <v>2088979</v>
      </c>
    </row>
    <row r="30" spans="1:15" ht="19.5" customHeight="1" thickBot="1">
      <c r="A30" s="63"/>
      <c r="B30" s="90" t="s">
        <v>13</v>
      </c>
      <c r="C30" s="52">
        <v>1460796</v>
      </c>
      <c r="D30" s="61">
        <v>70727</v>
      </c>
      <c r="E30" s="395">
        <f>D30+C30</f>
        <v>1531523</v>
      </c>
      <c r="F30" s="60">
        <v>341994</v>
      </c>
      <c r="G30" s="50">
        <v>390404</v>
      </c>
      <c r="H30" s="56">
        <f>G30+F30</f>
        <v>732398</v>
      </c>
      <c r="I30" s="59">
        <v>2822</v>
      </c>
      <c r="J30" s="58">
        <v>3505</v>
      </c>
      <c r="K30" s="57">
        <f>J30+I30</f>
        <v>6327</v>
      </c>
      <c r="L30" s="370">
        <f t="shared" si="12"/>
        <v>344816</v>
      </c>
      <c r="M30" s="417">
        <f t="shared" si="12"/>
        <v>393909</v>
      </c>
      <c r="N30" s="431">
        <f t="shared" si="12"/>
        <v>738725</v>
      </c>
      <c r="O30" s="55">
        <f t="shared" si="10"/>
        <v>2270248</v>
      </c>
    </row>
    <row r="31" spans="1:15" ht="18" customHeight="1">
      <c r="A31" s="53" t="s">
        <v>4</v>
      </c>
      <c r="B31" s="41"/>
      <c r="C31" s="40"/>
      <c r="D31" s="39"/>
      <c r="E31" s="397"/>
      <c r="F31" s="40"/>
      <c r="G31" s="39"/>
      <c r="H31" s="38"/>
      <c r="I31" s="40"/>
      <c r="J31" s="39"/>
      <c r="K31" s="38"/>
      <c r="L31" s="89"/>
      <c r="M31" s="418"/>
      <c r="N31" s="432"/>
      <c r="O31" s="36"/>
    </row>
    <row r="32" spans="1:15" ht="18" customHeight="1">
      <c r="A32" s="35" t="s">
        <v>240</v>
      </c>
      <c r="B32" s="48"/>
      <c r="C32" s="52">
        <f>SUM(C11:C17)</f>
        <v>7711320</v>
      </c>
      <c r="D32" s="50">
        <f aca="true" t="shared" si="13" ref="D32:O32">SUM(D11:D17)</f>
        <v>478641</v>
      </c>
      <c r="E32" s="398">
        <f t="shared" si="13"/>
        <v>8189961</v>
      </c>
      <c r="F32" s="52">
        <f t="shared" si="13"/>
        <v>2012364</v>
      </c>
      <c r="G32" s="50">
        <f t="shared" si="13"/>
        <v>1915420</v>
      </c>
      <c r="H32" s="51">
        <f t="shared" si="13"/>
        <v>3927784</v>
      </c>
      <c r="I32" s="52">
        <f t="shared" si="13"/>
        <v>19640</v>
      </c>
      <c r="J32" s="50">
        <f t="shared" si="13"/>
        <v>18750</v>
      </c>
      <c r="K32" s="51">
        <f t="shared" si="13"/>
        <v>38390</v>
      </c>
      <c r="L32" s="52">
        <f t="shared" si="13"/>
        <v>2032004</v>
      </c>
      <c r="M32" s="419">
        <f t="shared" si="13"/>
        <v>1934170</v>
      </c>
      <c r="N32" s="433">
        <f t="shared" si="13"/>
        <v>3966174</v>
      </c>
      <c r="O32" s="49">
        <f t="shared" si="13"/>
        <v>12156135</v>
      </c>
    </row>
    <row r="33" spans="1:15" ht="18" customHeight="1" thickBot="1">
      <c r="A33" s="35" t="s">
        <v>241</v>
      </c>
      <c r="B33" s="48"/>
      <c r="C33" s="47">
        <f>SUM(C24:C30)</f>
        <v>8699465</v>
      </c>
      <c r="D33" s="44">
        <f aca="true" t="shared" si="14" ref="D33:O33">SUM(D24:D30)</f>
        <v>480311</v>
      </c>
      <c r="E33" s="399">
        <f t="shared" si="14"/>
        <v>9179776</v>
      </c>
      <c r="F33" s="46">
        <f t="shared" si="14"/>
        <v>2206557</v>
      </c>
      <c r="G33" s="44">
        <f t="shared" si="14"/>
        <v>2137439</v>
      </c>
      <c r="H33" s="45">
        <f t="shared" si="14"/>
        <v>4343996</v>
      </c>
      <c r="I33" s="46">
        <f t="shared" si="14"/>
        <v>19180</v>
      </c>
      <c r="J33" s="44">
        <f t="shared" si="14"/>
        <v>17129</v>
      </c>
      <c r="K33" s="45">
        <f t="shared" si="14"/>
        <v>36309</v>
      </c>
      <c r="L33" s="46">
        <f t="shared" si="14"/>
        <v>2225737</v>
      </c>
      <c r="M33" s="420">
        <f t="shared" si="14"/>
        <v>2154568</v>
      </c>
      <c r="N33" s="434">
        <f t="shared" si="14"/>
        <v>4380305</v>
      </c>
      <c r="O33" s="43">
        <f t="shared" si="14"/>
        <v>13560081</v>
      </c>
    </row>
    <row r="34" spans="1:15" ht="16.5" customHeight="1">
      <c r="A34" s="42" t="s">
        <v>3</v>
      </c>
      <c r="B34" s="41"/>
      <c r="C34" s="40"/>
      <c r="D34" s="39"/>
      <c r="E34" s="400"/>
      <c r="F34" s="40"/>
      <c r="G34" s="39"/>
      <c r="H34" s="37"/>
      <c r="I34" s="40"/>
      <c r="J34" s="39"/>
      <c r="K34" s="38"/>
      <c r="L34" s="89"/>
      <c r="M34" s="418"/>
      <c r="N34" s="435"/>
      <c r="O34" s="36"/>
    </row>
    <row r="35" spans="1:15" ht="16.5" customHeight="1">
      <c r="A35" s="35" t="s">
        <v>242</v>
      </c>
      <c r="B35" s="34"/>
      <c r="C35" s="458">
        <f>(C30/C17-1)*100</f>
        <v>23.032634731547574</v>
      </c>
      <c r="D35" s="459">
        <f aca="true" t="shared" si="15" ref="D35:O35">(D30/D17-1)*100</f>
        <v>8.966675397106627</v>
      </c>
      <c r="E35" s="460">
        <f t="shared" si="15"/>
        <v>22.303552619285092</v>
      </c>
      <c r="F35" s="458">
        <f t="shared" si="15"/>
        <v>7.551370832311255</v>
      </c>
      <c r="G35" s="461">
        <f t="shared" si="15"/>
        <v>8.676190582235632</v>
      </c>
      <c r="H35" s="462">
        <f t="shared" si="15"/>
        <v>8.148040955792668</v>
      </c>
      <c r="I35" s="463">
        <f t="shared" si="15"/>
        <v>-24.605931071333153</v>
      </c>
      <c r="J35" s="459">
        <f t="shared" si="15"/>
        <v>-11.018024879411016</v>
      </c>
      <c r="K35" s="464">
        <f t="shared" si="15"/>
        <v>-17.638635771934396</v>
      </c>
      <c r="L35" s="463">
        <f t="shared" si="15"/>
        <v>7.177247649390006</v>
      </c>
      <c r="M35" s="465">
        <f t="shared" si="15"/>
        <v>8.462586907138437</v>
      </c>
      <c r="N35" s="466">
        <f t="shared" si="15"/>
        <v>7.858811505329255</v>
      </c>
      <c r="O35" s="467">
        <f t="shared" si="15"/>
        <v>17.196410567999788</v>
      </c>
    </row>
    <row r="36" spans="1:15" ht="7.5" customHeight="1" thickBot="1">
      <c r="A36" s="33"/>
      <c r="B36" s="32"/>
      <c r="C36" s="31"/>
      <c r="D36" s="30"/>
      <c r="E36" s="401"/>
      <c r="F36" s="29"/>
      <c r="G36" s="27"/>
      <c r="H36" s="26"/>
      <c r="I36" s="29"/>
      <c r="J36" s="27"/>
      <c r="K36" s="28"/>
      <c r="L36" s="29"/>
      <c r="M36" s="421"/>
      <c r="N36" s="436"/>
      <c r="O36" s="25"/>
    </row>
    <row r="37" spans="1:15" ht="16.5" customHeight="1">
      <c r="A37" s="24" t="s">
        <v>2</v>
      </c>
      <c r="B37" s="23"/>
      <c r="C37" s="22"/>
      <c r="D37" s="21"/>
      <c r="E37" s="402"/>
      <c r="F37" s="20"/>
      <c r="G37" s="18"/>
      <c r="H37" s="17"/>
      <c r="I37" s="20"/>
      <c r="J37" s="18"/>
      <c r="K37" s="19"/>
      <c r="L37" s="20"/>
      <c r="M37" s="422"/>
      <c r="N37" s="437"/>
      <c r="O37" s="16"/>
    </row>
    <row r="38" spans="1:15" ht="16.5" customHeight="1" thickBot="1">
      <c r="A38" s="446" t="s">
        <v>243</v>
      </c>
      <c r="B38" s="15"/>
      <c r="C38" s="14">
        <f aca="true" t="shared" si="16" ref="C38:O38">(C33/C32-1)*100</f>
        <v>12.814213390184825</v>
      </c>
      <c r="D38" s="10">
        <f t="shared" si="16"/>
        <v>0.34890450253948213</v>
      </c>
      <c r="E38" s="403">
        <f t="shared" si="16"/>
        <v>12.085710786656989</v>
      </c>
      <c r="F38" s="14">
        <f t="shared" si="16"/>
        <v>9.64999373870732</v>
      </c>
      <c r="G38" s="13">
        <f t="shared" si="16"/>
        <v>11.591139280157869</v>
      </c>
      <c r="H38" s="9">
        <f t="shared" si="16"/>
        <v>10.596611218946862</v>
      </c>
      <c r="I38" s="12">
        <f t="shared" si="16"/>
        <v>-2.3421588594704668</v>
      </c>
      <c r="J38" s="10">
        <f t="shared" si="16"/>
        <v>-8.645333333333339</v>
      </c>
      <c r="K38" s="11">
        <f t="shared" si="16"/>
        <v>-5.420682469393068</v>
      </c>
      <c r="L38" s="12">
        <f t="shared" si="16"/>
        <v>9.534085562823691</v>
      </c>
      <c r="M38" s="423">
        <f t="shared" si="16"/>
        <v>11.39496528226578</v>
      </c>
      <c r="N38" s="438">
        <f t="shared" si="16"/>
        <v>10.44157417198539</v>
      </c>
      <c r="O38" s="8">
        <f t="shared" si="16"/>
        <v>11.549279437913441</v>
      </c>
    </row>
    <row r="39" spans="1:14" s="5" customFormat="1" ht="17.25" customHeight="1" thickTop="1">
      <c r="A39" s="88" t="s">
        <v>1</v>
      </c>
      <c r="B39" s="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="5" customFormat="1" ht="13.5" customHeight="1">
      <c r="A40" s="88" t="s">
        <v>0</v>
      </c>
    </row>
    <row r="41" spans="1:14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4.25">
      <c r="A42" s="3"/>
      <c r="B42" s="3"/>
      <c r="C42" s="4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4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4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4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4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65521" ht="14.25">
      <c r="C65521" s="2" t="e">
        <f>((C65517/C65504)-1)*100</f>
        <v>#DIV/0!</v>
      </c>
    </row>
  </sheetData>
  <sheetProtection/>
  <mergeCells count="12">
    <mergeCell ref="A11:A22"/>
    <mergeCell ref="A9:B9"/>
    <mergeCell ref="F9:H9"/>
    <mergeCell ref="C9:C10"/>
    <mergeCell ref="D9:D10"/>
    <mergeCell ref="F7:N8"/>
    <mergeCell ref="I9:K9"/>
    <mergeCell ref="N1:O1"/>
    <mergeCell ref="C7:E7"/>
    <mergeCell ref="O7:O10"/>
    <mergeCell ref="E9:E10"/>
    <mergeCell ref="A4:O5"/>
  </mergeCells>
  <conditionalFormatting sqref="A35:B35 P35:IV35 A38:B38 P38:IV38">
    <cfRule type="cellIs" priority="1" dxfId="84" operator="lessThan" stopIfTrue="1">
      <formula>0</formula>
    </cfRule>
  </conditionalFormatting>
  <conditionalFormatting sqref="C34:O38">
    <cfRule type="cellIs" priority="2" dxfId="85" operator="lessThan" stopIfTrue="1">
      <formula>0</formula>
    </cfRule>
    <cfRule type="cellIs" priority="3" dxfId="86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21"/>
  <sheetViews>
    <sheetView showGridLines="0" zoomScale="88" zoomScaleNormal="88" zoomScalePageLayoutView="0" workbookViewId="0" topLeftCell="A1">
      <selection activeCell="K30" sqref="K30:O30"/>
    </sheetView>
  </sheetViews>
  <sheetFormatPr defaultColWidth="11.421875" defaultRowHeight="15"/>
  <cols>
    <col min="1" max="1" width="9.8515625" style="1" customWidth="1"/>
    <col min="2" max="2" width="21.421875" style="1" customWidth="1"/>
    <col min="3" max="3" width="11.57421875" style="1" customWidth="1"/>
    <col min="4" max="4" width="12.57421875" style="1" bestFit="1" customWidth="1"/>
    <col min="5" max="5" width="9.28125" style="1" customWidth="1"/>
    <col min="6" max="6" width="10.8515625" style="1" customWidth="1"/>
    <col min="7" max="7" width="10.00390625" style="1" customWidth="1"/>
    <col min="8" max="8" width="8.57421875" style="1" customWidth="1"/>
    <col min="9" max="9" width="9.57421875" style="1" customWidth="1"/>
    <col min="10" max="10" width="10.421875" style="1" customWidth="1"/>
    <col min="11" max="11" width="9.14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0.421875" style="1" customWidth="1"/>
    <col min="16" max="16384" width="11.00390625" style="1" customWidth="1"/>
  </cols>
  <sheetData>
    <row r="1" spans="14:15" ht="22.5" customHeight="1">
      <c r="N1" s="515" t="s">
        <v>28</v>
      </c>
      <c r="O1" s="515"/>
    </row>
    <row r="2" ht="5.25" customHeight="1"/>
    <row r="3" ht="4.5" customHeight="1" thickBot="1"/>
    <row r="4" spans="1:15" ht="13.5" customHeight="1" thickTop="1">
      <c r="A4" s="521" t="s">
        <v>32</v>
      </c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3"/>
    </row>
    <row r="5" spans="1:15" ht="12.75" customHeight="1">
      <c r="A5" s="524"/>
      <c r="B5" s="525"/>
      <c r="C5" s="525"/>
      <c r="D5" s="525"/>
      <c r="E5" s="525"/>
      <c r="F5" s="525"/>
      <c r="G5" s="525"/>
      <c r="H5" s="525"/>
      <c r="I5" s="525"/>
      <c r="J5" s="525"/>
      <c r="K5" s="525"/>
      <c r="L5" s="525"/>
      <c r="M5" s="525"/>
      <c r="N5" s="525"/>
      <c r="O5" s="526"/>
    </row>
    <row r="6" spans="1:15" ht="5.25" customHeight="1" thickBot="1">
      <c r="A6" s="87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5"/>
    </row>
    <row r="7" spans="1:15" ht="16.5" customHeight="1" thickTop="1">
      <c r="A7" s="84"/>
      <c r="B7" s="83"/>
      <c r="C7" s="512" t="s">
        <v>26</v>
      </c>
      <c r="D7" s="513"/>
      <c r="E7" s="514"/>
      <c r="F7" s="508" t="s">
        <v>25</v>
      </c>
      <c r="G7" s="509"/>
      <c r="H7" s="509"/>
      <c r="I7" s="509"/>
      <c r="J7" s="509"/>
      <c r="K7" s="509"/>
      <c r="L7" s="509"/>
      <c r="M7" s="509"/>
      <c r="N7" s="537"/>
      <c r="O7" s="516" t="s">
        <v>24</v>
      </c>
    </row>
    <row r="8" spans="1:15" ht="3.75" customHeight="1" thickBot="1">
      <c r="A8" s="82"/>
      <c r="B8" s="81"/>
      <c r="C8" s="80"/>
      <c r="D8" s="79"/>
      <c r="E8" s="78"/>
      <c r="F8" s="510"/>
      <c r="G8" s="511"/>
      <c r="H8" s="511"/>
      <c r="I8" s="511"/>
      <c r="J8" s="511"/>
      <c r="K8" s="511"/>
      <c r="L8" s="511"/>
      <c r="M8" s="511"/>
      <c r="N8" s="538"/>
      <c r="O8" s="517"/>
    </row>
    <row r="9" spans="1:15" ht="21.75" customHeight="1" thickBot="1" thickTop="1">
      <c r="A9" s="531" t="s">
        <v>23</v>
      </c>
      <c r="B9" s="532"/>
      <c r="C9" s="533" t="s">
        <v>22</v>
      </c>
      <c r="D9" s="535" t="s">
        <v>21</v>
      </c>
      <c r="E9" s="519" t="s">
        <v>17</v>
      </c>
      <c r="F9" s="512" t="s">
        <v>22</v>
      </c>
      <c r="G9" s="513"/>
      <c r="H9" s="513"/>
      <c r="I9" s="512" t="s">
        <v>21</v>
      </c>
      <c r="J9" s="513"/>
      <c r="K9" s="514"/>
      <c r="L9" s="92" t="s">
        <v>20</v>
      </c>
      <c r="M9" s="91"/>
      <c r="N9" s="91"/>
      <c r="O9" s="517"/>
    </row>
    <row r="10" spans="1:15" s="71" customFormat="1" ht="18.75" customHeight="1" thickBot="1">
      <c r="A10" s="77"/>
      <c r="B10" s="76"/>
      <c r="C10" s="534"/>
      <c r="D10" s="536"/>
      <c r="E10" s="520"/>
      <c r="F10" s="74" t="s">
        <v>31</v>
      </c>
      <c r="G10" s="73" t="s">
        <v>30</v>
      </c>
      <c r="H10" s="72" t="s">
        <v>17</v>
      </c>
      <c r="I10" s="74" t="s">
        <v>31</v>
      </c>
      <c r="J10" s="73" t="s">
        <v>30</v>
      </c>
      <c r="K10" s="75" t="s">
        <v>17</v>
      </c>
      <c r="L10" s="74" t="s">
        <v>31</v>
      </c>
      <c r="M10" s="416" t="s">
        <v>30</v>
      </c>
      <c r="N10" s="493" t="s">
        <v>17</v>
      </c>
      <c r="O10" s="518"/>
    </row>
    <row r="11" spans="1:15" s="69" customFormat="1" ht="18.75" customHeight="1" thickTop="1">
      <c r="A11" s="527">
        <v>2011</v>
      </c>
      <c r="B11" s="62" t="s">
        <v>7</v>
      </c>
      <c r="C11" s="449">
        <v>8243.453999999998</v>
      </c>
      <c r="D11" s="450">
        <v>771.6600000000002</v>
      </c>
      <c r="E11" s="481">
        <f aca="true" t="shared" si="0" ref="E11:E26">D11+C11</f>
        <v>9015.113999999998</v>
      </c>
      <c r="F11" s="449">
        <v>22922.207999999995</v>
      </c>
      <c r="G11" s="451">
        <v>14700.827000000001</v>
      </c>
      <c r="H11" s="455">
        <f aca="true" t="shared" si="1" ref="H11:H22">G11+F11</f>
        <v>37623.034999999996</v>
      </c>
      <c r="I11" s="453">
        <v>4532.698</v>
      </c>
      <c r="J11" s="454">
        <v>2438.0599999999995</v>
      </c>
      <c r="K11" s="455">
        <f aca="true" t="shared" si="2" ref="K11:K22">J11+I11</f>
        <v>6970.758</v>
      </c>
      <c r="L11" s="456">
        <f aca="true" t="shared" si="3" ref="L11:N24">I11+F11</f>
        <v>27454.905999999995</v>
      </c>
      <c r="M11" s="457">
        <f t="shared" si="3"/>
        <v>17138.887000000002</v>
      </c>
      <c r="N11" s="430">
        <f t="shared" si="3"/>
        <v>44593.793</v>
      </c>
      <c r="O11" s="70">
        <f aca="true" t="shared" si="4" ref="O11:O24">N11+E11</f>
        <v>53608.90699999999</v>
      </c>
    </row>
    <row r="12" spans="1:15" ht="18.75" customHeight="1">
      <c r="A12" s="528"/>
      <c r="B12" s="62" t="s">
        <v>6</v>
      </c>
      <c r="C12" s="52">
        <v>9170.315000000002</v>
      </c>
      <c r="D12" s="61">
        <v>892.0739999999988</v>
      </c>
      <c r="E12" s="482">
        <f t="shared" si="0"/>
        <v>10062.389000000001</v>
      </c>
      <c r="F12" s="52">
        <v>24136.257999999994</v>
      </c>
      <c r="G12" s="50">
        <v>14693.407</v>
      </c>
      <c r="H12" s="57">
        <f t="shared" si="1"/>
        <v>38829.66499999999</v>
      </c>
      <c r="I12" s="59">
        <v>4203.978999999999</v>
      </c>
      <c r="J12" s="58">
        <v>2060.785</v>
      </c>
      <c r="K12" s="57">
        <f t="shared" si="2"/>
        <v>6264.763999999999</v>
      </c>
      <c r="L12" s="370">
        <f t="shared" si="3"/>
        <v>28340.236999999994</v>
      </c>
      <c r="M12" s="417">
        <f t="shared" si="3"/>
        <v>16754.192</v>
      </c>
      <c r="N12" s="431">
        <f t="shared" si="3"/>
        <v>45094.42899999999</v>
      </c>
      <c r="O12" s="55">
        <f t="shared" si="4"/>
        <v>55156.81799999999</v>
      </c>
    </row>
    <row r="13" spans="1:15" ht="18.75" customHeight="1">
      <c r="A13" s="528"/>
      <c r="B13" s="62" t="s">
        <v>5</v>
      </c>
      <c r="C13" s="52">
        <v>10194.743000000006</v>
      </c>
      <c r="D13" s="61">
        <v>850.2729999999976</v>
      </c>
      <c r="E13" s="482">
        <f t="shared" si="0"/>
        <v>11045.016000000003</v>
      </c>
      <c r="F13" s="52">
        <v>23566.403000000002</v>
      </c>
      <c r="G13" s="50">
        <v>16399.866000000005</v>
      </c>
      <c r="H13" s="57">
        <f t="shared" si="1"/>
        <v>39966.26900000001</v>
      </c>
      <c r="I13" s="370">
        <v>3112.645</v>
      </c>
      <c r="J13" s="58">
        <v>1787.944</v>
      </c>
      <c r="K13" s="57">
        <f t="shared" si="2"/>
        <v>4900.589</v>
      </c>
      <c r="L13" s="370">
        <f t="shared" si="3"/>
        <v>26679.048000000003</v>
      </c>
      <c r="M13" s="417">
        <f t="shared" si="3"/>
        <v>18187.810000000005</v>
      </c>
      <c r="N13" s="431">
        <f t="shared" si="3"/>
        <v>44866.85800000001</v>
      </c>
      <c r="O13" s="55">
        <f t="shared" si="4"/>
        <v>55911.87400000001</v>
      </c>
    </row>
    <row r="14" spans="1:15" ht="18.75" customHeight="1">
      <c r="A14" s="528"/>
      <c r="B14" s="62" t="s">
        <v>16</v>
      </c>
      <c r="C14" s="52">
        <v>10061.122999999998</v>
      </c>
      <c r="D14" s="61">
        <v>820.6789999999993</v>
      </c>
      <c r="E14" s="482">
        <f t="shared" si="0"/>
        <v>10881.801999999998</v>
      </c>
      <c r="F14" s="52">
        <v>29928.906000000006</v>
      </c>
      <c r="G14" s="50">
        <v>16783.528000000002</v>
      </c>
      <c r="H14" s="57">
        <f t="shared" si="1"/>
        <v>46712.43400000001</v>
      </c>
      <c r="I14" s="59">
        <v>6563.128999999999</v>
      </c>
      <c r="J14" s="58">
        <v>2675.1370000000006</v>
      </c>
      <c r="K14" s="57">
        <f t="shared" si="2"/>
        <v>9238.266</v>
      </c>
      <c r="L14" s="370">
        <f t="shared" si="3"/>
        <v>36492.035</v>
      </c>
      <c r="M14" s="417">
        <f t="shared" si="3"/>
        <v>19458.665</v>
      </c>
      <c r="N14" s="431">
        <f t="shared" si="3"/>
        <v>55950.70000000001</v>
      </c>
      <c r="O14" s="55">
        <f t="shared" si="4"/>
        <v>66832.50200000001</v>
      </c>
    </row>
    <row r="15" spans="1:15" s="69" customFormat="1" ht="18.75" customHeight="1">
      <c r="A15" s="528"/>
      <c r="B15" s="62" t="s">
        <v>15</v>
      </c>
      <c r="C15" s="52">
        <v>10551.246000000006</v>
      </c>
      <c r="D15" s="61">
        <v>1413.9349999999997</v>
      </c>
      <c r="E15" s="482">
        <f t="shared" si="0"/>
        <v>11965.181000000006</v>
      </c>
      <c r="F15" s="52">
        <v>27322.521000000004</v>
      </c>
      <c r="G15" s="50">
        <v>16748.225</v>
      </c>
      <c r="H15" s="57">
        <f t="shared" si="1"/>
        <v>44070.746</v>
      </c>
      <c r="I15" s="59">
        <v>2335.556</v>
      </c>
      <c r="J15" s="58">
        <v>1764.0460000000005</v>
      </c>
      <c r="K15" s="57">
        <f t="shared" si="2"/>
        <v>4099.602000000001</v>
      </c>
      <c r="L15" s="370">
        <f t="shared" si="3"/>
        <v>29658.077000000005</v>
      </c>
      <c r="M15" s="417">
        <f t="shared" si="3"/>
        <v>18512.271</v>
      </c>
      <c r="N15" s="431">
        <f t="shared" si="3"/>
        <v>48170.348</v>
      </c>
      <c r="O15" s="55">
        <f t="shared" si="4"/>
        <v>60135.529</v>
      </c>
    </row>
    <row r="16" spans="1:15" s="390" customFormat="1" ht="18.75" customHeight="1">
      <c r="A16" s="528"/>
      <c r="B16" s="68" t="s">
        <v>14</v>
      </c>
      <c r="C16" s="52">
        <v>9446.482999999984</v>
      </c>
      <c r="D16" s="61">
        <v>1253.3300000000002</v>
      </c>
      <c r="E16" s="482">
        <f t="shared" si="0"/>
        <v>10699.812999999984</v>
      </c>
      <c r="F16" s="52">
        <v>22097.48</v>
      </c>
      <c r="G16" s="50">
        <v>15023.589000000002</v>
      </c>
      <c r="H16" s="57">
        <f t="shared" si="1"/>
        <v>37121.069</v>
      </c>
      <c r="I16" s="59">
        <v>2440.523</v>
      </c>
      <c r="J16" s="58">
        <v>2538.787</v>
      </c>
      <c r="K16" s="57">
        <f t="shared" si="2"/>
        <v>4979.3099999999995</v>
      </c>
      <c r="L16" s="370">
        <f t="shared" si="3"/>
        <v>24538.003</v>
      </c>
      <c r="M16" s="417">
        <f t="shared" si="3"/>
        <v>17562.376</v>
      </c>
      <c r="N16" s="431">
        <f t="shared" si="3"/>
        <v>42100.379</v>
      </c>
      <c r="O16" s="55">
        <f t="shared" si="4"/>
        <v>52800.19199999998</v>
      </c>
    </row>
    <row r="17" spans="1:15" s="404" customFormat="1" ht="18.75" customHeight="1">
      <c r="A17" s="528"/>
      <c r="B17" s="62" t="s">
        <v>13</v>
      </c>
      <c r="C17" s="52">
        <v>9971.373999999998</v>
      </c>
      <c r="D17" s="61">
        <v>1343.303999999998</v>
      </c>
      <c r="E17" s="482">
        <f t="shared" si="0"/>
        <v>11314.677999999996</v>
      </c>
      <c r="F17" s="52">
        <v>22063.293000000012</v>
      </c>
      <c r="G17" s="50">
        <v>13950.788999999999</v>
      </c>
      <c r="H17" s="57">
        <f t="shared" si="1"/>
        <v>36014.08200000001</v>
      </c>
      <c r="I17" s="59">
        <v>1667.6969999999997</v>
      </c>
      <c r="J17" s="58">
        <v>1985.0459999999998</v>
      </c>
      <c r="K17" s="57">
        <f t="shared" si="2"/>
        <v>3652.7429999999995</v>
      </c>
      <c r="L17" s="370">
        <f t="shared" si="3"/>
        <v>23730.990000000013</v>
      </c>
      <c r="M17" s="417">
        <f t="shared" si="3"/>
        <v>15935.835</v>
      </c>
      <c r="N17" s="431">
        <f t="shared" si="3"/>
        <v>39666.82500000001</v>
      </c>
      <c r="O17" s="55">
        <f t="shared" si="4"/>
        <v>50981.50300000001</v>
      </c>
    </row>
    <row r="18" spans="1:15" s="415" customFormat="1" ht="18.75" customHeight="1">
      <c r="A18" s="528"/>
      <c r="B18" s="62" t="s">
        <v>12</v>
      </c>
      <c r="C18" s="52">
        <v>9641.683999999994</v>
      </c>
      <c r="D18" s="61">
        <v>1206.2630000000001</v>
      </c>
      <c r="E18" s="482">
        <f t="shared" si="0"/>
        <v>10847.946999999995</v>
      </c>
      <c r="F18" s="52">
        <v>21903.647000000004</v>
      </c>
      <c r="G18" s="50">
        <v>15068.443000000003</v>
      </c>
      <c r="H18" s="57">
        <f t="shared" si="1"/>
        <v>36972.09000000001</v>
      </c>
      <c r="I18" s="59">
        <v>3649.382</v>
      </c>
      <c r="J18" s="58">
        <v>3141.3179999999993</v>
      </c>
      <c r="K18" s="57">
        <f t="shared" si="2"/>
        <v>6790.699999999999</v>
      </c>
      <c r="L18" s="370">
        <f t="shared" si="3"/>
        <v>25553.029000000006</v>
      </c>
      <c r="M18" s="417">
        <f t="shared" si="3"/>
        <v>18209.761000000002</v>
      </c>
      <c r="N18" s="431">
        <f t="shared" si="3"/>
        <v>43762.79000000001</v>
      </c>
      <c r="O18" s="55">
        <f t="shared" si="4"/>
        <v>54610.737</v>
      </c>
    </row>
    <row r="19" spans="1:15" ht="18.75" customHeight="1">
      <c r="A19" s="528"/>
      <c r="B19" s="62" t="s">
        <v>11</v>
      </c>
      <c r="C19" s="52">
        <v>10798.104999999996</v>
      </c>
      <c r="D19" s="61">
        <v>1398.145999999999</v>
      </c>
      <c r="E19" s="482">
        <f t="shared" si="0"/>
        <v>12196.250999999995</v>
      </c>
      <c r="F19" s="52">
        <v>21503.690999999988</v>
      </c>
      <c r="G19" s="50">
        <v>16217.218000000003</v>
      </c>
      <c r="H19" s="57">
        <f t="shared" si="1"/>
        <v>37720.90899999999</v>
      </c>
      <c r="I19" s="59">
        <v>4812.9890000000005</v>
      </c>
      <c r="J19" s="58">
        <v>2591.312</v>
      </c>
      <c r="K19" s="57">
        <f t="shared" si="2"/>
        <v>7404.301</v>
      </c>
      <c r="L19" s="370">
        <f t="shared" si="3"/>
        <v>26316.67999999999</v>
      </c>
      <c r="M19" s="417">
        <f t="shared" si="3"/>
        <v>18808.530000000002</v>
      </c>
      <c r="N19" s="431">
        <f t="shared" si="3"/>
        <v>45125.20999999999</v>
      </c>
      <c r="O19" s="55">
        <f t="shared" si="4"/>
        <v>57321.46099999999</v>
      </c>
    </row>
    <row r="20" spans="1:15" s="424" customFormat="1" ht="18.75" customHeight="1">
      <c r="A20" s="529"/>
      <c r="B20" s="62" t="s">
        <v>10</v>
      </c>
      <c r="C20" s="52">
        <v>10881.442999999996</v>
      </c>
      <c r="D20" s="61">
        <v>1539.6559999999995</v>
      </c>
      <c r="E20" s="482">
        <f t="shared" si="0"/>
        <v>12421.098999999995</v>
      </c>
      <c r="F20" s="52">
        <v>23228.91</v>
      </c>
      <c r="G20" s="50">
        <v>16263.604999999992</v>
      </c>
      <c r="H20" s="57">
        <f t="shared" si="1"/>
        <v>39492.51499999999</v>
      </c>
      <c r="I20" s="59">
        <v>3827.076</v>
      </c>
      <c r="J20" s="58">
        <v>3287.1330000000003</v>
      </c>
      <c r="K20" s="57">
        <f t="shared" si="2"/>
        <v>7114.209000000001</v>
      </c>
      <c r="L20" s="370">
        <f t="shared" si="3"/>
        <v>27055.986</v>
      </c>
      <c r="M20" s="417">
        <f t="shared" si="3"/>
        <v>19550.737999999994</v>
      </c>
      <c r="N20" s="431">
        <f t="shared" si="3"/>
        <v>46606.723999999995</v>
      </c>
      <c r="O20" s="55">
        <f t="shared" si="4"/>
        <v>59027.82299999999</v>
      </c>
    </row>
    <row r="21" spans="1:15" s="54" customFormat="1" ht="18.75" customHeight="1">
      <c r="A21" s="528"/>
      <c r="B21" s="62" t="s">
        <v>9</v>
      </c>
      <c r="C21" s="52">
        <v>11765.118999999993</v>
      </c>
      <c r="D21" s="61">
        <v>828.9399999999991</v>
      </c>
      <c r="E21" s="482">
        <f t="shared" si="0"/>
        <v>12594.058999999992</v>
      </c>
      <c r="F21" s="52">
        <v>21384.929999999997</v>
      </c>
      <c r="G21" s="50">
        <v>17472.437</v>
      </c>
      <c r="H21" s="57">
        <f t="shared" si="1"/>
        <v>38857.367</v>
      </c>
      <c r="I21" s="59">
        <v>3186.0379999999996</v>
      </c>
      <c r="J21" s="58">
        <v>1762.3460000000002</v>
      </c>
      <c r="K21" s="57">
        <f t="shared" si="2"/>
        <v>4948.384</v>
      </c>
      <c r="L21" s="370">
        <f t="shared" si="3"/>
        <v>24570.967999999997</v>
      </c>
      <c r="M21" s="417">
        <f t="shared" si="3"/>
        <v>19234.783000000003</v>
      </c>
      <c r="N21" s="431">
        <f t="shared" si="3"/>
        <v>43805.751</v>
      </c>
      <c r="O21" s="55">
        <f t="shared" si="4"/>
        <v>56399.80999999999</v>
      </c>
    </row>
    <row r="22" spans="1:15" ht="18.75" customHeight="1" thickBot="1">
      <c r="A22" s="530"/>
      <c r="B22" s="62" t="s">
        <v>8</v>
      </c>
      <c r="C22" s="52">
        <v>13383.345999999998</v>
      </c>
      <c r="D22" s="61">
        <v>1036.841999999999</v>
      </c>
      <c r="E22" s="482">
        <f t="shared" si="0"/>
        <v>14420.187999999996</v>
      </c>
      <c r="F22" s="52">
        <v>23630.953000000005</v>
      </c>
      <c r="G22" s="50">
        <v>19559.736000000004</v>
      </c>
      <c r="H22" s="57">
        <f t="shared" si="1"/>
        <v>43190.68900000001</v>
      </c>
      <c r="I22" s="59">
        <v>2184.1800000000003</v>
      </c>
      <c r="J22" s="58">
        <v>1650.5690000000004</v>
      </c>
      <c r="K22" s="57">
        <f t="shared" si="2"/>
        <v>3834.7490000000007</v>
      </c>
      <c r="L22" s="370">
        <f t="shared" si="3"/>
        <v>25815.133000000005</v>
      </c>
      <c r="M22" s="417">
        <f t="shared" si="3"/>
        <v>21210.305000000004</v>
      </c>
      <c r="N22" s="431">
        <f t="shared" si="3"/>
        <v>47025.43800000002</v>
      </c>
      <c r="O22" s="55">
        <f t="shared" si="4"/>
        <v>61445.62600000001</v>
      </c>
    </row>
    <row r="23" spans="1:15" ht="3.75" customHeight="1">
      <c r="A23" s="67"/>
      <c r="B23" s="66"/>
      <c r="C23" s="65"/>
      <c r="D23" s="64"/>
      <c r="E23" s="483">
        <f t="shared" si="0"/>
        <v>0</v>
      </c>
      <c r="F23" s="40"/>
      <c r="G23" s="39"/>
      <c r="H23" s="38"/>
      <c r="I23" s="40"/>
      <c r="J23" s="39"/>
      <c r="K23" s="38"/>
      <c r="L23" s="89">
        <f t="shared" si="3"/>
        <v>0</v>
      </c>
      <c r="M23" s="418">
        <f t="shared" si="3"/>
        <v>0</v>
      </c>
      <c r="N23" s="432">
        <f t="shared" si="3"/>
        <v>0</v>
      </c>
      <c r="O23" s="36">
        <f t="shared" si="4"/>
        <v>0</v>
      </c>
    </row>
    <row r="24" spans="1:15" ht="19.5" customHeight="1">
      <c r="A24" s="63">
        <v>2012</v>
      </c>
      <c r="B24" s="90" t="s">
        <v>7</v>
      </c>
      <c r="C24" s="52">
        <v>9210.109999999999</v>
      </c>
      <c r="D24" s="61">
        <v>1039.0659999999993</v>
      </c>
      <c r="E24" s="482">
        <f t="shared" si="0"/>
        <v>10249.175999999998</v>
      </c>
      <c r="F24" s="60">
        <v>25396.219</v>
      </c>
      <c r="G24" s="50">
        <v>14189.631999999996</v>
      </c>
      <c r="H24" s="57">
        <f aca="true" t="shared" si="5" ref="H24:H30">G24+F24</f>
        <v>39585.850999999995</v>
      </c>
      <c r="I24" s="59">
        <v>2258.958</v>
      </c>
      <c r="J24" s="58">
        <v>545.3380000000001</v>
      </c>
      <c r="K24" s="57">
        <f aca="true" t="shared" si="6" ref="K24:K29">J24+I24</f>
        <v>2804.2960000000003</v>
      </c>
      <c r="L24" s="370">
        <f t="shared" si="3"/>
        <v>27655.177</v>
      </c>
      <c r="M24" s="417">
        <f t="shared" si="3"/>
        <v>14734.969999999996</v>
      </c>
      <c r="N24" s="431">
        <f t="shared" si="3"/>
        <v>42390.147</v>
      </c>
      <c r="O24" s="55">
        <f t="shared" si="4"/>
        <v>52639.323</v>
      </c>
    </row>
    <row r="25" spans="1:15" ht="19.5" customHeight="1">
      <c r="A25" s="63"/>
      <c r="B25" s="90" t="s">
        <v>6</v>
      </c>
      <c r="C25" s="52">
        <v>9720.685</v>
      </c>
      <c r="D25" s="61">
        <v>1309.3049999999996</v>
      </c>
      <c r="E25" s="482">
        <f t="shared" si="0"/>
        <v>11029.99</v>
      </c>
      <c r="F25" s="60">
        <v>26289.17</v>
      </c>
      <c r="G25" s="50">
        <v>15899.264000000005</v>
      </c>
      <c r="H25" s="57">
        <f t="shared" si="5"/>
        <v>42188.434</v>
      </c>
      <c r="I25" s="59">
        <v>2191.698</v>
      </c>
      <c r="J25" s="58">
        <v>1736.9070000000002</v>
      </c>
      <c r="K25" s="57">
        <f t="shared" si="6"/>
        <v>3928.605</v>
      </c>
      <c r="L25" s="370">
        <f aca="true" t="shared" si="7" ref="L25:N26">I25+F25</f>
        <v>28480.868</v>
      </c>
      <c r="M25" s="417">
        <f t="shared" si="7"/>
        <v>17636.171000000006</v>
      </c>
      <c r="N25" s="431">
        <f t="shared" si="7"/>
        <v>46117.039000000004</v>
      </c>
      <c r="O25" s="55">
        <f aca="true" t="shared" si="8" ref="O25:O30">N25+E25</f>
        <v>57147.029</v>
      </c>
    </row>
    <row r="26" spans="1:15" ht="19.5" customHeight="1">
      <c r="A26" s="63"/>
      <c r="B26" s="90" t="s">
        <v>5</v>
      </c>
      <c r="C26" s="52">
        <v>11697.127000000002</v>
      </c>
      <c r="D26" s="61">
        <v>1510.873999999999</v>
      </c>
      <c r="E26" s="482">
        <f t="shared" si="0"/>
        <v>13208.001</v>
      </c>
      <c r="F26" s="60">
        <v>25006.329999999994</v>
      </c>
      <c r="G26" s="50">
        <v>18303.338000000003</v>
      </c>
      <c r="H26" s="57">
        <f t="shared" si="5"/>
        <v>43309.668</v>
      </c>
      <c r="I26" s="59">
        <v>2734.741</v>
      </c>
      <c r="J26" s="58">
        <v>1962.816</v>
      </c>
      <c r="K26" s="57">
        <f t="shared" si="6"/>
        <v>4697.557</v>
      </c>
      <c r="L26" s="370">
        <f t="shared" si="7"/>
        <v>27741.070999999996</v>
      </c>
      <c r="M26" s="417">
        <f t="shared" si="7"/>
        <v>20266.154000000002</v>
      </c>
      <c r="N26" s="431">
        <f t="shared" si="7"/>
        <v>48007.225</v>
      </c>
      <c r="O26" s="55">
        <f t="shared" si="8"/>
        <v>61215.225999999995</v>
      </c>
    </row>
    <row r="27" spans="1:15" ht="19.5" customHeight="1">
      <c r="A27" s="63"/>
      <c r="B27" s="90" t="s">
        <v>16</v>
      </c>
      <c r="C27" s="52">
        <v>9891.555999999997</v>
      </c>
      <c r="D27" s="61">
        <v>1125.8489999999988</v>
      </c>
      <c r="E27" s="482">
        <f>D27+C27</f>
        <v>11017.404999999995</v>
      </c>
      <c r="F27" s="60">
        <v>29797.279</v>
      </c>
      <c r="G27" s="50">
        <v>16720.779</v>
      </c>
      <c r="H27" s="57">
        <f t="shared" si="5"/>
        <v>46518.058</v>
      </c>
      <c r="I27" s="59">
        <v>2954.0289999999995</v>
      </c>
      <c r="J27" s="58">
        <v>1660.3850000000002</v>
      </c>
      <c r="K27" s="57">
        <f t="shared" si="6"/>
        <v>4614.414</v>
      </c>
      <c r="L27" s="370">
        <f aca="true" t="shared" si="9" ref="L27:N28">I27+F27</f>
        <v>32751.307999999997</v>
      </c>
      <c r="M27" s="417">
        <f t="shared" si="9"/>
        <v>18381.163999999997</v>
      </c>
      <c r="N27" s="431">
        <f t="shared" si="9"/>
        <v>51132.471999999994</v>
      </c>
      <c r="O27" s="55">
        <f t="shared" si="8"/>
        <v>62149.87699999999</v>
      </c>
    </row>
    <row r="28" spans="1:15" ht="19.5" customHeight="1">
      <c r="A28" s="63"/>
      <c r="B28" s="90" t="s">
        <v>15</v>
      </c>
      <c r="C28" s="52">
        <v>11143.578999999994</v>
      </c>
      <c r="D28" s="61">
        <v>1192.4209999999964</v>
      </c>
      <c r="E28" s="482">
        <f>D28+C28</f>
        <v>12335.99999999999</v>
      </c>
      <c r="F28" s="60">
        <v>30724.053999999986</v>
      </c>
      <c r="G28" s="50">
        <v>17723.575999999997</v>
      </c>
      <c r="H28" s="57">
        <f t="shared" si="5"/>
        <v>48447.62999999998</v>
      </c>
      <c r="I28" s="59">
        <v>2706.5860000000002</v>
      </c>
      <c r="J28" s="58">
        <v>1619.6519999999998</v>
      </c>
      <c r="K28" s="57">
        <f t="shared" si="6"/>
        <v>4326.238</v>
      </c>
      <c r="L28" s="370">
        <f t="shared" si="9"/>
        <v>33430.639999999985</v>
      </c>
      <c r="M28" s="417">
        <f t="shared" si="9"/>
        <v>19343.227999999996</v>
      </c>
      <c r="N28" s="431">
        <f t="shared" si="9"/>
        <v>52773.86799999998</v>
      </c>
      <c r="O28" s="55">
        <f t="shared" si="8"/>
        <v>65109.86799999997</v>
      </c>
    </row>
    <row r="29" spans="1:15" ht="19.5" customHeight="1">
      <c r="A29" s="63"/>
      <c r="B29" s="90" t="s">
        <v>14</v>
      </c>
      <c r="C29" s="52">
        <v>10325.54199999999</v>
      </c>
      <c r="D29" s="61">
        <v>1139.5539999999996</v>
      </c>
      <c r="E29" s="482">
        <f>D29+C29</f>
        <v>11465.09599999999</v>
      </c>
      <c r="F29" s="60">
        <v>23430.658</v>
      </c>
      <c r="G29" s="50">
        <v>16463.131</v>
      </c>
      <c r="H29" s="57">
        <f t="shared" si="5"/>
        <v>39893.789000000004</v>
      </c>
      <c r="I29" s="59">
        <v>2708.963</v>
      </c>
      <c r="J29" s="58">
        <v>2104.3119999999994</v>
      </c>
      <c r="K29" s="57">
        <f t="shared" si="6"/>
        <v>4813.275</v>
      </c>
      <c r="L29" s="370">
        <f aca="true" t="shared" si="10" ref="L29:N30">I29+F29</f>
        <v>26139.621</v>
      </c>
      <c r="M29" s="417">
        <f t="shared" si="10"/>
        <v>18567.443</v>
      </c>
      <c r="N29" s="431">
        <f t="shared" si="10"/>
        <v>44707.064000000006</v>
      </c>
      <c r="O29" s="55">
        <f t="shared" si="8"/>
        <v>56172.159999999996</v>
      </c>
    </row>
    <row r="30" spans="1:15" ht="19.5" customHeight="1" thickBot="1">
      <c r="A30" s="63"/>
      <c r="B30" s="90" t="s">
        <v>13</v>
      </c>
      <c r="C30" s="52">
        <v>10297.995999999996</v>
      </c>
      <c r="D30" s="61">
        <v>1217.0680000000007</v>
      </c>
      <c r="E30" s="482">
        <f>D30+C30</f>
        <v>11515.063999999997</v>
      </c>
      <c r="F30" s="60">
        <v>21666.458</v>
      </c>
      <c r="G30" s="50">
        <v>14737.718999999992</v>
      </c>
      <c r="H30" s="57">
        <f t="shared" si="5"/>
        <v>36404.17699999999</v>
      </c>
      <c r="I30" s="59">
        <v>2660.7709999999997</v>
      </c>
      <c r="J30" s="58">
        <v>2416.1269999999995</v>
      </c>
      <c r="K30" s="57">
        <f>J30+I30</f>
        <v>5076.897999999999</v>
      </c>
      <c r="L30" s="370">
        <f t="shared" si="10"/>
        <v>24327.229</v>
      </c>
      <c r="M30" s="417">
        <f t="shared" si="10"/>
        <v>17153.84599999999</v>
      </c>
      <c r="N30" s="431">
        <f t="shared" si="10"/>
        <v>41481.07499999999</v>
      </c>
      <c r="O30" s="55">
        <f t="shared" si="8"/>
        <v>52996.13899999999</v>
      </c>
    </row>
    <row r="31" spans="1:15" ht="18" customHeight="1">
      <c r="A31" s="53" t="s">
        <v>4</v>
      </c>
      <c r="B31" s="41"/>
      <c r="C31" s="40"/>
      <c r="D31" s="39"/>
      <c r="E31" s="484"/>
      <c r="F31" s="40"/>
      <c r="G31" s="39"/>
      <c r="H31" s="38"/>
      <c r="I31" s="40"/>
      <c r="J31" s="39"/>
      <c r="K31" s="38"/>
      <c r="L31" s="89"/>
      <c r="M31" s="418"/>
      <c r="N31" s="432"/>
      <c r="O31" s="36"/>
    </row>
    <row r="32" spans="1:15" ht="18" customHeight="1">
      <c r="A32" s="35" t="s">
        <v>240</v>
      </c>
      <c r="B32" s="48"/>
      <c r="C32" s="52">
        <f>SUM(C11:C17)</f>
        <v>67638.738</v>
      </c>
      <c r="D32" s="50">
        <f aca="true" t="shared" si="11" ref="D32:O32">SUM(D11:D17)</f>
        <v>7345.254999999994</v>
      </c>
      <c r="E32" s="485">
        <f t="shared" si="11"/>
        <v>74983.99299999999</v>
      </c>
      <c r="F32" s="52">
        <f t="shared" si="11"/>
        <v>172037.06900000002</v>
      </c>
      <c r="G32" s="50">
        <f t="shared" si="11"/>
        <v>108300.23100000001</v>
      </c>
      <c r="H32" s="51">
        <f t="shared" si="11"/>
        <v>280337.3</v>
      </c>
      <c r="I32" s="52">
        <f t="shared" si="11"/>
        <v>24856.227000000003</v>
      </c>
      <c r="J32" s="50">
        <f t="shared" si="11"/>
        <v>15249.805</v>
      </c>
      <c r="K32" s="51">
        <f t="shared" si="11"/>
        <v>40106.032</v>
      </c>
      <c r="L32" s="52">
        <f t="shared" si="11"/>
        <v>196893.29600000003</v>
      </c>
      <c r="M32" s="419">
        <f t="shared" si="11"/>
        <v>123550.03600000002</v>
      </c>
      <c r="N32" s="433">
        <f t="shared" si="11"/>
        <v>320443.332</v>
      </c>
      <c r="O32" s="49">
        <f t="shared" si="11"/>
        <v>395427.325</v>
      </c>
    </row>
    <row r="33" spans="1:15" ht="18" customHeight="1" thickBot="1">
      <c r="A33" s="35" t="s">
        <v>241</v>
      </c>
      <c r="B33" s="48"/>
      <c r="C33" s="47">
        <f>SUM(C24:C30)</f>
        <v>72286.59499999997</v>
      </c>
      <c r="D33" s="44">
        <f aca="true" t="shared" si="12" ref="D33:O33">SUM(D24:D30)</f>
        <v>8534.136999999995</v>
      </c>
      <c r="E33" s="486">
        <f t="shared" si="12"/>
        <v>80820.73199999997</v>
      </c>
      <c r="F33" s="46">
        <f t="shared" si="12"/>
        <v>182310.16799999995</v>
      </c>
      <c r="G33" s="44">
        <f t="shared" si="12"/>
        <v>114037.439</v>
      </c>
      <c r="H33" s="45">
        <f t="shared" si="12"/>
        <v>296347.60699999996</v>
      </c>
      <c r="I33" s="46">
        <f t="shared" si="12"/>
        <v>18215.746</v>
      </c>
      <c r="J33" s="44">
        <f t="shared" si="12"/>
        <v>12045.537</v>
      </c>
      <c r="K33" s="45">
        <f t="shared" si="12"/>
        <v>30261.283000000003</v>
      </c>
      <c r="L33" s="46">
        <f t="shared" si="12"/>
        <v>200525.914</v>
      </c>
      <c r="M33" s="420">
        <f t="shared" si="12"/>
        <v>126082.976</v>
      </c>
      <c r="N33" s="434">
        <f t="shared" si="12"/>
        <v>326608.88999999996</v>
      </c>
      <c r="O33" s="43">
        <f t="shared" si="12"/>
        <v>407429.62199999986</v>
      </c>
    </row>
    <row r="34" spans="1:15" ht="16.5" customHeight="1">
      <c r="A34" s="42" t="s">
        <v>3</v>
      </c>
      <c r="B34" s="41"/>
      <c r="C34" s="40"/>
      <c r="D34" s="39"/>
      <c r="E34" s="487"/>
      <c r="F34" s="40"/>
      <c r="G34" s="39"/>
      <c r="H34" s="38"/>
      <c r="I34" s="40"/>
      <c r="J34" s="39"/>
      <c r="K34" s="38"/>
      <c r="L34" s="89"/>
      <c r="M34" s="418"/>
      <c r="N34" s="435"/>
      <c r="O34" s="36"/>
    </row>
    <row r="35" spans="1:15" ht="16.5" customHeight="1">
      <c r="A35" s="35" t="s">
        <v>242</v>
      </c>
      <c r="B35" s="34"/>
      <c r="C35" s="458">
        <f>(C30/C17-1)*100</f>
        <v>3.275596723179741</v>
      </c>
      <c r="D35" s="459">
        <f aca="true" t="shared" si="13" ref="D35:O35">(D30/D17-1)*100</f>
        <v>-9.39742604801278</v>
      </c>
      <c r="E35" s="488">
        <f t="shared" si="13"/>
        <v>1.7710269792918565</v>
      </c>
      <c r="F35" s="458">
        <f t="shared" si="13"/>
        <v>-1.798620903960313</v>
      </c>
      <c r="G35" s="461">
        <f t="shared" si="13"/>
        <v>5.640756232496913</v>
      </c>
      <c r="H35" s="464">
        <f t="shared" si="13"/>
        <v>1.083173520846592</v>
      </c>
      <c r="I35" s="463">
        <f t="shared" si="13"/>
        <v>59.547627656582726</v>
      </c>
      <c r="J35" s="459">
        <f t="shared" si="13"/>
        <v>21.716423700004928</v>
      </c>
      <c r="K35" s="464">
        <f t="shared" si="13"/>
        <v>38.988644971737685</v>
      </c>
      <c r="L35" s="463">
        <f t="shared" si="13"/>
        <v>2.5124910507315024</v>
      </c>
      <c r="M35" s="465">
        <f t="shared" si="13"/>
        <v>7.643220452520949</v>
      </c>
      <c r="N35" s="466">
        <f t="shared" si="13"/>
        <v>4.573721239347939</v>
      </c>
      <c r="O35" s="467">
        <f t="shared" si="13"/>
        <v>3.9516998939791437</v>
      </c>
    </row>
    <row r="36" spans="1:15" ht="7.5" customHeight="1" thickBot="1">
      <c r="A36" s="33"/>
      <c r="B36" s="32"/>
      <c r="C36" s="31"/>
      <c r="D36" s="30"/>
      <c r="E36" s="489"/>
      <c r="F36" s="29"/>
      <c r="G36" s="27"/>
      <c r="H36" s="28"/>
      <c r="I36" s="29"/>
      <c r="J36" s="27"/>
      <c r="K36" s="28"/>
      <c r="L36" s="29"/>
      <c r="M36" s="421"/>
      <c r="N36" s="436"/>
      <c r="O36" s="25"/>
    </row>
    <row r="37" spans="1:15" ht="16.5" customHeight="1">
      <c r="A37" s="24" t="s">
        <v>2</v>
      </c>
      <c r="B37" s="23"/>
      <c r="C37" s="22"/>
      <c r="D37" s="21"/>
      <c r="E37" s="490"/>
      <c r="F37" s="20"/>
      <c r="G37" s="18"/>
      <c r="H37" s="19"/>
      <c r="I37" s="20"/>
      <c r="J37" s="18"/>
      <c r="K37" s="19"/>
      <c r="L37" s="20"/>
      <c r="M37" s="422"/>
      <c r="N37" s="437"/>
      <c r="O37" s="16"/>
    </row>
    <row r="38" spans="1:15" ht="16.5" customHeight="1" thickBot="1">
      <c r="A38" s="446" t="s">
        <v>243</v>
      </c>
      <c r="B38" s="15"/>
      <c r="C38" s="14">
        <f aca="true" t="shared" si="14" ref="C38:O38">(C33/C32-1)*100</f>
        <v>6.871590359950197</v>
      </c>
      <c r="D38" s="10">
        <f t="shared" si="14"/>
        <v>16.185714451029988</v>
      </c>
      <c r="E38" s="491">
        <f t="shared" si="14"/>
        <v>7.783979975566235</v>
      </c>
      <c r="F38" s="14">
        <f t="shared" si="14"/>
        <v>5.971445026187894</v>
      </c>
      <c r="G38" s="13">
        <f t="shared" si="14"/>
        <v>5.297503012712856</v>
      </c>
      <c r="H38" s="11">
        <f t="shared" si="14"/>
        <v>5.711086965594658</v>
      </c>
      <c r="I38" s="12">
        <f t="shared" si="14"/>
        <v>-26.715563065947222</v>
      </c>
      <c r="J38" s="10">
        <f t="shared" si="14"/>
        <v>-21.011862118892665</v>
      </c>
      <c r="K38" s="11">
        <f t="shared" si="14"/>
        <v>-24.546803832401064</v>
      </c>
      <c r="L38" s="12">
        <f t="shared" si="14"/>
        <v>1.844967844918366</v>
      </c>
      <c r="M38" s="423">
        <f t="shared" si="14"/>
        <v>2.050132951802608</v>
      </c>
      <c r="N38" s="438">
        <f t="shared" si="14"/>
        <v>1.9240712426495277</v>
      </c>
      <c r="O38" s="8">
        <f t="shared" si="14"/>
        <v>3.0352725371216582</v>
      </c>
    </row>
    <row r="39" spans="1:14" s="5" customFormat="1" ht="17.25" customHeight="1" thickTop="1">
      <c r="A39" s="88" t="s">
        <v>1</v>
      </c>
      <c r="B39" s="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="5" customFormat="1" ht="13.5" customHeight="1">
      <c r="A40" s="88" t="s">
        <v>0</v>
      </c>
    </row>
    <row r="41" spans="1:14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4.25">
      <c r="A42" s="3"/>
      <c r="B42" s="3"/>
      <c r="C42" s="4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4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4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4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4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65521" ht="14.25">
      <c r="C65521" s="2" t="e">
        <f>((C65517/C65504)-1)*100</f>
        <v>#DIV/0!</v>
      </c>
    </row>
  </sheetData>
  <sheetProtection/>
  <mergeCells count="12">
    <mergeCell ref="E9:E10"/>
    <mergeCell ref="F9:H9"/>
    <mergeCell ref="I9:K9"/>
    <mergeCell ref="A11:A22"/>
    <mergeCell ref="N1:O1"/>
    <mergeCell ref="A4:O5"/>
    <mergeCell ref="C7:E7"/>
    <mergeCell ref="F7:N8"/>
    <mergeCell ref="O7:O10"/>
    <mergeCell ref="A9:B9"/>
    <mergeCell ref="C9:C10"/>
    <mergeCell ref="D9:D10"/>
  </mergeCells>
  <conditionalFormatting sqref="A35:B35 P35:IV35 A38:B38 P38:IV38">
    <cfRule type="cellIs" priority="1" dxfId="84" operator="lessThan" stopIfTrue="1">
      <formula>0</formula>
    </cfRule>
  </conditionalFormatting>
  <conditionalFormatting sqref="C34:O38">
    <cfRule type="cellIs" priority="2" dxfId="85" operator="lessThan" stopIfTrue="1">
      <formula>0</formula>
    </cfRule>
    <cfRule type="cellIs" priority="3" dxfId="86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Q29"/>
  <sheetViews>
    <sheetView showGridLines="0" zoomScale="90" zoomScaleNormal="90" zoomScalePageLayoutView="0" workbookViewId="0" topLeftCell="A3">
      <selection activeCell="Q29" sqref="Q29"/>
    </sheetView>
  </sheetViews>
  <sheetFormatPr defaultColWidth="9.140625" defaultRowHeight="15"/>
  <cols>
    <col min="1" max="1" width="23.140625" style="93" customWidth="1"/>
    <col min="2" max="2" width="10.140625" style="93" customWidth="1"/>
    <col min="3" max="3" width="11.421875" style="93" customWidth="1"/>
    <col min="4" max="4" width="10.00390625" style="93" bestFit="1" customWidth="1"/>
    <col min="5" max="5" width="9.00390625" style="93" customWidth="1"/>
    <col min="6" max="6" width="10.28125" style="93" customWidth="1"/>
    <col min="7" max="7" width="11.57421875" style="93" customWidth="1"/>
    <col min="8" max="8" width="10.421875" style="93" customWidth="1"/>
    <col min="9" max="9" width="7.7109375" style="93" bestFit="1" customWidth="1"/>
    <col min="10" max="11" width="11.28125" style="93" customWidth="1"/>
    <col min="12" max="12" width="11.8515625" style="93" customWidth="1"/>
    <col min="13" max="13" width="8.8515625" style="93" customWidth="1"/>
    <col min="14" max="14" width="11.140625" style="93" bestFit="1" customWidth="1"/>
    <col min="15" max="15" width="11.00390625" style="93" customWidth="1"/>
    <col min="16" max="16" width="11.140625" style="93" bestFit="1" customWidth="1"/>
    <col min="17" max="17" width="7.7109375" style="93" bestFit="1" customWidth="1"/>
    <col min="18" max="16384" width="9.140625" style="93" customWidth="1"/>
  </cols>
  <sheetData>
    <row r="1" spans="14:17" ht="18.75" thickBot="1">
      <c r="N1" s="546" t="s">
        <v>28</v>
      </c>
      <c r="O1" s="547"/>
      <c r="P1" s="547"/>
      <c r="Q1" s="548"/>
    </row>
    <row r="2" ht="7.5" customHeight="1" thickBot="1"/>
    <row r="3" spans="1:17" ht="24" customHeight="1">
      <c r="A3" s="554" t="s">
        <v>39</v>
      </c>
      <c r="B3" s="555"/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5"/>
      <c r="N3" s="555"/>
      <c r="O3" s="555"/>
      <c r="P3" s="555"/>
      <c r="Q3" s="556"/>
    </row>
    <row r="4" spans="1:17" ht="18" customHeight="1" thickBot="1">
      <c r="A4" s="557" t="s">
        <v>38</v>
      </c>
      <c r="B4" s="558"/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8"/>
      <c r="N4" s="558"/>
      <c r="O4" s="558"/>
      <c r="P4" s="558"/>
      <c r="Q4" s="559"/>
    </row>
    <row r="5" spans="1:17" ht="15" thickBot="1">
      <c r="A5" s="560" t="s">
        <v>37</v>
      </c>
      <c r="B5" s="549" t="s">
        <v>36</v>
      </c>
      <c r="C5" s="550"/>
      <c r="D5" s="550"/>
      <c r="E5" s="550"/>
      <c r="F5" s="551"/>
      <c r="G5" s="551"/>
      <c r="H5" s="551"/>
      <c r="I5" s="552"/>
      <c r="J5" s="550" t="s">
        <v>35</v>
      </c>
      <c r="K5" s="550"/>
      <c r="L5" s="550"/>
      <c r="M5" s="550"/>
      <c r="N5" s="550"/>
      <c r="O5" s="550"/>
      <c r="P5" s="550"/>
      <c r="Q5" s="553"/>
    </row>
    <row r="6" spans="1:17" s="120" customFormat="1" ht="25.5" customHeight="1" thickBot="1">
      <c r="A6" s="561"/>
      <c r="B6" s="543" t="s">
        <v>244</v>
      </c>
      <c r="C6" s="544"/>
      <c r="D6" s="545"/>
      <c r="E6" s="541" t="s">
        <v>34</v>
      </c>
      <c r="F6" s="543" t="s">
        <v>245</v>
      </c>
      <c r="G6" s="544"/>
      <c r="H6" s="545"/>
      <c r="I6" s="539" t="s">
        <v>33</v>
      </c>
      <c r="J6" s="543" t="s">
        <v>246</v>
      </c>
      <c r="K6" s="544"/>
      <c r="L6" s="545"/>
      <c r="M6" s="541" t="s">
        <v>34</v>
      </c>
      <c r="N6" s="543" t="s">
        <v>247</v>
      </c>
      <c r="O6" s="544"/>
      <c r="P6" s="545"/>
      <c r="Q6" s="541" t="s">
        <v>33</v>
      </c>
    </row>
    <row r="7" spans="1:17" s="115" customFormat="1" ht="15" thickBot="1">
      <c r="A7" s="562"/>
      <c r="B7" s="119" t="s">
        <v>22</v>
      </c>
      <c r="C7" s="116" t="s">
        <v>21</v>
      </c>
      <c r="D7" s="116" t="s">
        <v>17</v>
      </c>
      <c r="E7" s="542"/>
      <c r="F7" s="119" t="s">
        <v>22</v>
      </c>
      <c r="G7" s="117" t="s">
        <v>21</v>
      </c>
      <c r="H7" s="116" t="s">
        <v>17</v>
      </c>
      <c r="I7" s="540"/>
      <c r="J7" s="119" t="s">
        <v>22</v>
      </c>
      <c r="K7" s="116" t="s">
        <v>21</v>
      </c>
      <c r="L7" s="117" t="s">
        <v>17</v>
      </c>
      <c r="M7" s="542"/>
      <c r="N7" s="118" t="s">
        <v>22</v>
      </c>
      <c r="O7" s="117" t="s">
        <v>21</v>
      </c>
      <c r="P7" s="116" t="s">
        <v>17</v>
      </c>
      <c r="Q7" s="542"/>
    </row>
    <row r="8" spans="1:17" s="96" customFormat="1" ht="16.5" customHeight="1" thickBot="1">
      <c r="A8" s="114" t="s">
        <v>24</v>
      </c>
      <c r="B8" s="110">
        <f>SUM(B9:B27)</f>
        <v>1460796</v>
      </c>
      <c r="C8" s="109">
        <f>SUM(C9:C27)</f>
        <v>70727</v>
      </c>
      <c r="D8" s="109">
        <f aca="true" t="shared" si="0" ref="D8:D14">C8+B8</f>
        <v>1531523</v>
      </c>
      <c r="E8" s="111">
        <f aca="true" t="shared" si="1" ref="E8:E14">(D8/$D$8)</f>
        <v>1</v>
      </c>
      <c r="F8" s="110">
        <f>SUM(F9:F27)</f>
        <v>1187324</v>
      </c>
      <c r="G8" s="109">
        <f>SUM(G9:G27)</f>
        <v>64907</v>
      </c>
      <c r="H8" s="109">
        <f aca="true" t="shared" si="2" ref="H8:H14">G8+F8</f>
        <v>1252231</v>
      </c>
      <c r="I8" s="108">
        <f aca="true" t="shared" si="3" ref="I8:I14">(D8/H8-1)*100</f>
        <v>22.303552619285092</v>
      </c>
      <c r="J8" s="113">
        <f>SUM(J9:J27)</f>
        <v>8699465</v>
      </c>
      <c r="K8" s="112">
        <f>SUM(K9:K27)</f>
        <v>480311</v>
      </c>
      <c r="L8" s="109">
        <f aca="true" t="shared" si="4" ref="L8:L14">K8+J8</f>
        <v>9179776</v>
      </c>
      <c r="M8" s="111">
        <f aca="true" t="shared" si="5" ref="M8:M14">(L8/$L$8)</f>
        <v>1</v>
      </c>
      <c r="N8" s="110">
        <f>SUM(N9:N27)</f>
        <v>7711320</v>
      </c>
      <c r="O8" s="109">
        <f>SUM(O9:O27)</f>
        <v>478641</v>
      </c>
      <c r="P8" s="109">
        <f aca="true" t="shared" si="6" ref="P8:P14">O8+N8</f>
        <v>8189961</v>
      </c>
      <c r="Q8" s="108">
        <f aca="true" t="shared" si="7" ref="Q8:Q14">(L8/P8-1)*100</f>
        <v>12.085710786656989</v>
      </c>
    </row>
    <row r="9" spans="1:17" s="96" customFormat="1" ht="18" customHeight="1" thickTop="1">
      <c r="A9" s="107" t="s">
        <v>146</v>
      </c>
      <c r="B9" s="104">
        <v>822953</v>
      </c>
      <c r="C9" s="103">
        <v>30457</v>
      </c>
      <c r="D9" s="103">
        <f t="shared" si="0"/>
        <v>853410</v>
      </c>
      <c r="E9" s="105">
        <f t="shared" si="1"/>
        <v>0.5572296335086054</v>
      </c>
      <c r="F9" s="104">
        <v>662347</v>
      </c>
      <c r="G9" s="103">
        <v>26857</v>
      </c>
      <c r="H9" s="103">
        <f t="shared" si="2"/>
        <v>689204</v>
      </c>
      <c r="I9" s="106">
        <f t="shared" si="3"/>
        <v>23.82545661371669</v>
      </c>
      <c r="J9" s="104">
        <v>5172358</v>
      </c>
      <c r="K9" s="103">
        <v>195807</v>
      </c>
      <c r="L9" s="103">
        <f t="shared" si="4"/>
        <v>5368165</v>
      </c>
      <c r="M9" s="105">
        <f t="shared" si="5"/>
        <v>0.5847816983769538</v>
      </c>
      <c r="N9" s="104">
        <v>4299679</v>
      </c>
      <c r="O9" s="103">
        <v>181800</v>
      </c>
      <c r="P9" s="103">
        <f t="shared" si="6"/>
        <v>4481479</v>
      </c>
      <c r="Q9" s="102">
        <f t="shared" si="7"/>
        <v>19.785566327545002</v>
      </c>
    </row>
    <row r="10" spans="1:17" s="96" customFormat="1" ht="18" customHeight="1">
      <c r="A10" s="107" t="s">
        <v>249</v>
      </c>
      <c r="B10" s="104">
        <v>319446</v>
      </c>
      <c r="C10" s="103">
        <v>0</v>
      </c>
      <c r="D10" s="103">
        <f t="shared" si="0"/>
        <v>319446</v>
      </c>
      <c r="E10" s="105">
        <f t="shared" si="1"/>
        <v>0.20858060897551</v>
      </c>
      <c r="F10" s="104">
        <v>266752</v>
      </c>
      <c r="G10" s="103">
        <v>162</v>
      </c>
      <c r="H10" s="103">
        <f t="shared" si="2"/>
        <v>266914</v>
      </c>
      <c r="I10" s="106">
        <f t="shared" si="3"/>
        <v>19.68124564466458</v>
      </c>
      <c r="J10" s="104">
        <v>1735536</v>
      </c>
      <c r="K10" s="103">
        <v>5737</v>
      </c>
      <c r="L10" s="103">
        <f t="shared" si="4"/>
        <v>1741273</v>
      </c>
      <c r="M10" s="105">
        <f t="shared" si="5"/>
        <v>0.18968578318250903</v>
      </c>
      <c r="N10" s="104">
        <v>1527106</v>
      </c>
      <c r="O10" s="103">
        <v>3357</v>
      </c>
      <c r="P10" s="103">
        <f t="shared" si="6"/>
        <v>1530463</v>
      </c>
      <c r="Q10" s="102">
        <f t="shared" si="7"/>
        <v>13.774263082478955</v>
      </c>
    </row>
    <row r="11" spans="1:17" s="96" customFormat="1" ht="18" customHeight="1">
      <c r="A11" s="107" t="s">
        <v>147</v>
      </c>
      <c r="B11" s="104">
        <v>123679</v>
      </c>
      <c r="C11" s="103">
        <v>0</v>
      </c>
      <c r="D11" s="103">
        <f t="shared" si="0"/>
        <v>123679</v>
      </c>
      <c r="E11" s="105">
        <f t="shared" si="1"/>
        <v>0.08075556162068738</v>
      </c>
      <c r="F11" s="104">
        <v>125718</v>
      </c>
      <c r="G11" s="103"/>
      <c r="H11" s="103">
        <f t="shared" si="2"/>
        <v>125718</v>
      </c>
      <c r="I11" s="106">
        <f t="shared" si="3"/>
        <v>-1.6218838988848017</v>
      </c>
      <c r="J11" s="104">
        <v>762395</v>
      </c>
      <c r="K11" s="103"/>
      <c r="L11" s="103">
        <f t="shared" si="4"/>
        <v>762395</v>
      </c>
      <c r="M11" s="105">
        <f t="shared" si="5"/>
        <v>0.08305159080134417</v>
      </c>
      <c r="N11" s="104">
        <v>1050266</v>
      </c>
      <c r="O11" s="103">
        <v>740</v>
      </c>
      <c r="P11" s="103">
        <f t="shared" si="6"/>
        <v>1051006</v>
      </c>
      <c r="Q11" s="102">
        <f t="shared" si="7"/>
        <v>-27.460452176295856</v>
      </c>
    </row>
    <row r="12" spans="1:17" s="96" customFormat="1" ht="18" customHeight="1">
      <c r="A12" s="107" t="s">
        <v>250</v>
      </c>
      <c r="B12" s="104">
        <v>64436</v>
      </c>
      <c r="C12" s="103">
        <v>35</v>
      </c>
      <c r="D12" s="103">
        <f t="shared" si="0"/>
        <v>64471</v>
      </c>
      <c r="E12" s="105">
        <f t="shared" si="1"/>
        <v>0.04209600508774599</v>
      </c>
      <c r="F12" s="104">
        <v>69060</v>
      </c>
      <c r="G12" s="103">
        <v>1118</v>
      </c>
      <c r="H12" s="103">
        <f t="shared" si="2"/>
        <v>70178</v>
      </c>
      <c r="I12" s="106">
        <f t="shared" si="3"/>
        <v>-8.132178175496596</v>
      </c>
      <c r="J12" s="104">
        <v>422473</v>
      </c>
      <c r="K12" s="103">
        <v>1071</v>
      </c>
      <c r="L12" s="103">
        <f t="shared" si="4"/>
        <v>423544</v>
      </c>
      <c r="M12" s="105">
        <f t="shared" si="5"/>
        <v>0.046138816459138</v>
      </c>
      <c r="N12" s="104">
        <v>428107</v>
      </c>
      <c r="O12" s="103">
        <v>38255</v>
      </c>
      <c r="P12" s="103">
        <f t="shared" si="6"/>
        <v>466362</v>
      </c>
      <c r="Q12" s="102">
        <f t="shared" si="7"/>
        <v>-9.18127977836959</v>
      </c>
    </row>
    <row r="13" spans="1:17" s="96" customFormat="1" ht="18" customHeight="1">
      <c r="A13" s="107" t="s">
        <v>251</v>
      </c>
      <c r="B13" s="104">
        <v>55804</v>
      </c>
      <c r="C13" s="103">
        <v>0</v>
      </c>
      <c r="D13" s="103">
        <f t="shared" si="0"/>
        <v>55804</v>
      </c>
      <c r="E13" s="105">
        <f t="shared" si="1"/>
        <v>0.03643693238691159</v>
      </c>
      <c r="F13" s="104"/>
      <c r="G13" s="103"/>
      <c r="H13" s="103">
        <f t="shared" si="2"/>
        <v>0</v>
      </c>
      <c r="I13" s="106"/>
      <c r="J13" s="104">
        <v>99666</v>
      </c>
      <c r="K13" s="103"/>
      <c r="L13" s="103">
        <f t="shared" si="4"/>
        <v>99666</v>
      </c>
      <c r="M13" s="105">
        <f t="shared" si="5"/>
        <v>0.010857127668474699</v>
      </c>
      <c r="N13" s="104"/>
      <c r="O13" s="103"/>
      <c r="P13" s="103">
        <f t="shared" si="6"/>
        <v>0</v>
      </c>
      <c r="Q13" s="102"/>
    </row>
    <row r="14" spans="1:17" s="96" customFormat="1" ht="18" customHeight="1">
      <c r="A14" s="107" t="s">
        <v>252</v>
      </c>
      <c r="B14" s="104">
        <v>51433</v>
      </c>
      <c r="C14" s="103">
        <v>0</v>
      </c>
      <c r="D14" s="103">
        <f t="shared" si="0"/>
        <v>51433</v>
      </c>
      <c r="E14" s="105">
        <f t="shared" si="1"/>
        <v>0.03358291060597849</v>
      </c>
      <c r="F14" s="104">
        <v>43432</v>
      </c>
      <c r="G14" s="103"/>
      <c r="H14" s="103">
        <f t="shared" si="2"/>
        <v>43432</v>
      </c>
      <c r="I14" s="106">
        <f t="shared" si="3"/>
        <v>18.421900902560328</v>
      </c>
      <c r="J14" s="104">
        <v>361609</v>
      </c>
      <c r="K14" s="103"/>
      <c r="L14" s="103">
        <f t="shared" si="4"/>
        <v>361609</v>
      </c>
      <c r="M14" s="105">
        <f t="shared" si="5"/>
        <v>0.03939191980283615</v>
      </c>
      <c r="N14" s="104">
        <v>277473</v>
      </c>
      <c r="O14" s="103">
        <v>1422</v>
      </c>
      <c r="P14" s="103">
        <f t="shared" si="6"/>
        <v>278895</v>
      </c>
      <c r="Q14" s="102">
        <f t="shared" si="7"/>
        <v>29.657756503343546</v>
      </c>
    </row>
    <row r="15" spans="1:17" s="96" customFormat="1" ht="18" customHeight="1">
      <c r="A15" s="107" t="s">
        <v>253</v>
      </c>
      <c r="B15" s="104">
        <v>23045</v>
      </c>
      <c r="C15" s="103">
        <v>0</v>
      </c>
      <c r="D15" s="103">
        <f>C15+B15</f>
        <v>23045</v>
      </c>
      <c r="E15" s="105">
        <f>(D15/$D$8)</f>
        <v>0.015047113233036657</v>
      </c>
      <c r="F15" s="104">
        <v>20015</v>
      </c>
      <c r="G15" s="103"/>
      <c r="H15" s="103">
        <f>G15+F15</f>
        <v>20015</v>
      </c>
      <c r="I15" s="106">
        <f>(D15/H15-1)*100</f>
        <v>15.138646015488376</v>
      </c>
      <c r="J15" s="104">
        <v>145428</v>
      </c>
      <c r="K15" s="103"/>
      <c r="L15" s="103">
        <f>K15+J15</f>
        <v>145428</v>
      </c>
      <c r="M15" s="105">
        <f>(L15/$L$8)</f>
        <v>0.015842216629251085</v>
      </c>
      <c r="N15" s="104">
        <v>128689</v>
      </c>
      <c r="O15" s="103">
        <v>2942</v>
      </c>
      <c r="P15" s="103">
        <f>O15+N15</f>
        <v>131631</v>
      </c>
      <c r="Q15" s="102">
        <f>(L15/P15-1)*100</f>
        <v>10.481573489527541</v>
      </c>
    </row>
    <row r="16" spans="1:17" s="96" customFormat="1" ht="18" customHeight="1">
      <c r="A16" s="107" t="s">
        <v>254</v>
      </c>
      <c r="B16" s="104">
        <v>0</v>
      </c>
      <c r="C16" s="103">
        <v>17602</v>
      </c>
      <c r="D16" s="103">
        <f>C16+B16</f>
        <v>17602</v>
      </c>
      <c r="E16" s="105">
        <f>(D16/$D$8)</f>
        <v>0.011493134611755749</v>
      </c>
      <c r="F16" s="104"/>
      <c r="G16" s="103">
        <v>16524</v>
      </c>
      <c r="H16" s="103">
        <f>G16+F16</f>
        <v>16524</v>
      </c>
      <c r="I16" s="106">
        <f>(D16/H16-1)*100</f>
        <v>6.523844105543453</v>
      </c>
      <c r="J16" s="104"/>
      <c r="K16" s="103">
        <v>126031</v>
      </c>
      <c r="L16" s="103">
        <f>K16+J16</f>
        <v>126031</v>
      </c>
      <c r="M16" s="105">
        <f>(L16/$L$8)</f>
        <v>0.01372920210689237</v>
      </c>
      <c r="N16" s="104"/>
      <c r="O16" s="103">
        <v>117884</v>
      </c>
      <c r="P16" s="103">
        <f>O16+N16</f>
        <v>117884</v>
      </c>
      <c r="Q16" s="102">
        <f>(L16/P16-1)*100</f>
        <v>6.911031183197047</v>
      </c>
    </row>
    <row r="17" spans="1:17" s="96" customFormat="1" ht="18" customHeight="1">
      <c r="A17" s="107" t="s">
        <v>255</v>
      </c>
      <c r="B17" s="104">
        <v>0</v>
      </c>
      <c r="C17" s="103">
        <v>4609</v>
      </c>
      <c r="D17" s="103">
        <f>C17+B17</f>
        <v>4609</v>
      </c>
      <c r="E17" s="105">
        <f>(D17/$D$8)</f>
        <v>0.0030094226466073314</v>
      </c>
      <c r="F17" s="104"/>
      <c r="G17" s="103">
        <v>1650</v>
      </c>
      <c r="H17" s="103">
        <f>G17+F17</f>
        <v>1650</v>
      </c>
      <c r="I17" s="106">
        <f>(D17/H17-1)*100</f>
        <v>179.33333333333334</v>
      </c>
      <c r="J17" s="104"/>
      <c r="K17" s="103">
        <v>26051</v>
      </c>
      <c r="L17" s="103">
        <f>K17+J17</f>
        <v>26051</v>
      </c>
      <c r="M17" s="105">
        <f>(L17/$L$8)</f>
        <v>0.002837868810742223</v>
      </c>
      <c r="N17" s="104"/>
      <c r="O17" s="103">
        <v>16828</v>
      </c>
      <c r="P17" s="103">
        <f>O17+N17</f>
        <v>16828</v>
      </c>
      <c r="Q17" s="102">
        <f>(L17/P17-1)*100</f>
        <v>54.80746375089136</v>
      </c>
    </row>
    <row r="18" spans="1:17" s="96" customFormat="1" ht="18" customHeight="1">
      <c r="A18" s="107" t="s">
        <v>256</v>
      </c>
      <c r="B18" s="104">
        <v>0</v>
      </c>
      <c r="C18" s="103">
        <v>3119</v>
      </c>
      <c r="D18" s="103">
        <f>C18+B18</f>
        <v>3119</v>
      </c>
      <c r="E18" s="105">
        <f>(D18/$D$8)</f>
        <v>0.0020365348741089753</v>
      </c>
      <c r="F18" s="104"/>
      <c r="G18" s="103">
        <v>2281</v>
      </c>
      <c r="H18" s="103">
        <f>G18+F18</f>
        <v>2281</v>
      </c>
      <c r="I18" s="106">
        <f>(D18/H18-1)*100</f>
        <v>36.738272687417805</v>
      </c>
      <c r="J18" s="104"/>
      <c r="K18" s="103">
        <v>20567</v>
      </c>
      <c r="L18" s="103">
        <f>K18+J18</f>
        <v>20567</v>
      </c>
      <c r="M18" s="105">
        <f>(L18/$L$8)</f>
        <v>0.0022404686127417486</v>
      </c>
      <c r="N18" s="104"/>
      <c r="O18" s="103">
        <v>15159</v>
      </c>
      <c r="P18" s="103">
        <f>O18+N18</f>
        <v>15159</v>
      </c>
      <c r="Q18" s="102">
        <f>(L18/P18-1)*100</f>
        <v>35.675176462827366</v>
      </c>
    </row>
    <row r="19" spans="1:17" s="96" customFormat="1" ht="18" customHeight="1">
      <c r="A19" s="107" t="s">
        <v>257</v>
      </c>
      <c r="B19" s="104">
        <v>0</v>
      </c>
      <c r="C19" s="103">
        <v>1575</v>
      </c>
      <c r="D19" s="103">
        <f aca="true" t="shared" si="8" ref="D19:D27">C19+B19</f>
        <v>1575</v>
      </c>
      <c r="E19" s="105">
        <f aca="true" t="shared" si="9" ref="E19:E27">(D19/$D$8)</f>
        <v>0.0010283880816677256</v>
      </c>
      <c r="F19" s="104"/>
      <c r="G19" s="103">
        <v>1043</v>
      </c>
      <c r="H19" s="103">
        <f aca="true" t="shared" si="10" ref="H19:H27">G19+F19</f>
        <v>1043</v>
      </c>
      <c r="I19" s="106"/>
      <c r="J19" s="104"/>
      <c r="K19" s="103">
        <v>9809</v>
      </c>
      <c r="L19" s="103">
        <f aca="true" t="shared" si="11" ref="L19:L27">K19+J19</f>
        <v>9809</v>
      </c>
      <c r="M19" s="105">
        <f aca="true" t="shared" si="12" ref="M19:M27">(L19/$L$8)</f>
        <v>0.0010685445919377554</v>
      </c>
      <c r="N19" s="104"/>
      <c r="O19" s="103">
        <v>8760</v>
      </c>
      <c r="P19" s="103">
        <f aca="true" t="shared" si="13" ref="P19:P27">O19+N19</f>
        <v>8760</v>
      </c>
      <c r="Q19" s="102"/>
    </row>
    <row r="20" spans="1:17" s="96" customFormat="1" ht="18" customHeight="1">
      <c r="A20" s="107" t="s">
        <v>258</v>
      </c>
      <c r="B20" s="104">
        <v>0</v>
      </c>
      <c r="C20" s="103">
        <v>1297</v>
      </c>
      <c r="D20" s="103">
        <f>C20+B20</f>
        <v>1297</v>
      </c>
      <c r="E20" s="105">
        <f>(D20/$D$8)</f>
        <v>0.0008468694234432</v>
      </c>
      <c r="F20" s="104"/>
      <c r="G20" s="103">
        <v>1991</v>
      </c>
      <c r="H20" s="103">
        <f>G20+F20</f>
        <v>1991</v>
      </c>
      <c r="I20" s="106">
        <f aca="true" t="shared" si="14" ref="I20:I27">(D20/H20-1)*100</f>
        <v>-34.85685585133099</v>
      </c>
      <c r="J20" s="104"/>
      <c r="K20" s="103">
        <v>15002</v>
      </c>
      <c r="L20" s="103">
        <f>K20+J20</f>
        <v>15002</v>
      </c>
      <c r="M20" s="105">
        <f>(L20/$L$8)</f>
        <v>0.0016342446700224494</v>
      </c>
      <c r="N20" s="104"/>
      <c r="O20" s="103">
        <v>13037</v>
      </c>
      <c r="P20" s="103">
        <f>O20+N20</f>
        <v>13037</v>
      </c>
      <c r="Q20" s="102">
        <f aca="true" t="shared" si="15" ref="Q20:Q27">(L20/P20-1)*100</f>
        <v>15.072486001380692</v>
      </c>
    </row>
    <row r="21" spans="1:17" s="96" customFormat="1" ht="18" customHeight="1">
      <c r="A21" s="494" t="s">
        <v>259</v>
      </c>
      <c r="B21" s="495">
        <v>0</v>
      </c>
      <c r="C21" s="496">
        <v>1221</v>
      </c>
      <c r="D21" s="496">
        <f>C21+B21</f>
        <v>1221</v>
      </c>
      <c r="E21" s="497">
        <f>(D21/$D$8)</f>
        <v>0.0007972456175976462</v>
      </c>
      <c r="F21" s="495"/>
      <c r="G21" s="496">
        <v>1070</v>
      </c>
      <c r="H21" s="496">
        <f>G21+F21</f>
        <v>1070</v>
      </c>
      <c r="I21" s="498">
        <f t="shared" si="14"/>
        <v>14.112149532710273</v>
      </c>
      <c r="J21" s="495"/>
      <c r="K21" s="496">
        <v>6620</v>
      </c>
      <c r="L21" s="496">
        <f>K21+J21</f>
        <v>6620</v>
      </c>
      <c r="M21" s="497">
        <f>(L21/$L$8)</f>
        <v>0.0007211504943040004</v>
      </c>
      <c r="N21" s="495"/>
      <c r="O21" s="496">
        <v>6641</v>
      </c>
      <c r="P21" s="496">
        <f>O21+N21</f>
        <v>6641</v>
      </c>
      <c r="Q21" s="499">
        <f t="shared" si="15"/>
        <v>-0.3162174371329596</v>
      </c>
    </row>
    <row r="22" spans="1:17" s="96" customFormat="1" ht="18" customHeight="1">
      <c r="A22" s="107" t="s">
        <v>260</v>
      </c>
      <c r="B22" s="104">
        <v>0</v>
      </c>
      <c r="C22" s="103">
        <v>924</v>
      </c>
      <c r="D22" s="103">
        <f>C22+B22</f>
        <v>924</v>
      </c>
      <c r="E22" s="105">
        <f>(D22/$D$8)</f>
        <v>0.0006033210079117323</v>
      </c>
      <c r="F22" s="104"/>
      <c r="G22" s="103">
        <v>852</v>
      </c>
      <c r="H22" s="103">
        <f>G22+F22</f>
        <v>852</v>
      </c>
      <c r="I22" s="106">
        <f t="shared" si="14"/>
        <v>8.450704225352123</v>
      </c>
      <c r="J22" s="104"/>
      <c r="K22" s="103">
        <v>7394</v>
      </c>
      <c r="L22" s="103">
        <f>K22+J22</f>
        <v>7394</v>
      </c>
      <c r="M22" s="105">
        <f>(L22/$L$8)</f>
        <v>0.0008054662771727763</v>
      </c>
      <c r="N22" s="104"/>
      <c r="O22" s="103">
        <v>6316</v>
      </c>
      <c r="P22" s="103">
        <f>O22+N22</f>
        <v>6316</v>
      </c>
      <c r="Q22" s="102">
        <f t="shared" si="15"/>
        <v>17.06776440785307</v>
      </c>
    </row>
    <row r="23" spans="1:17" s="96" customFormat="1" ht="18" customHeight="1">
      <c r="A23" s="107" t="s">
        <v>261</v>
      </c>
      <c r="B23" s="104">
        <v>0</v>
      </c>
      <c r="C23" s="103">
        <v>852</v>
      </c>
      <c r="D23" s="103">
        <f t="shared" si="8"/>
        <v>852</v>
      </c>
      <c r="E23" s="105">
        <f t="shared" si="9"/>
        <v>0.0005563089813212077</v>
      </c>
      <c r="F23" s="104"/>
      <c r="G23" s="103">
        <v>625</v>
      </c>
      <c r="H23" s="103">
        <f t="shared" si="10"/>
        <v>625</v>
      </c>
      <c r="I23" s="106">
        <f t="shared" si="14"/>
        <v>36.31999999999999</v>
      </c>
      <c r="J23" s="104"/>
      <c r="K23" s="103">
        <v>4691</v>
      </c>
      <c r="L23" s="103">
        <f t="shared" si="11"/>
        <v>4691</v>
      </c>
      <c r="M23" s="105">
        <f t="shared" si="12"/>
        <v>0.0005110146478519737</v>
      </c>
      <c r="N23" s="104"/>
      <c r="O23" s="103">
        <v>4096</v>
      </c>
      <c r="P23" s="103">
        <f t="shared" si="13"/>
        <v>4096</v>
      </c>
      <c r="Q23" s="102">
        <f t="shared" si="15"/>
        <v>14.5263671875</v>
      </c>
    </row>
    <row r="24" spans="1:17" s="96" customFormat="1" ht="18" customHeight="1">
      <c r="A24" s="107" t="s">
        <v>262</v>
      </c>
      <c r="B24" s="104">
        <v>0</v>
      </c>
      <c r="C24" s="103">
        <v>766</v>
      </c>
      <c r="D24" s="103">
        <f t="shared" si="8"/>
        <v>766</v>
      </c>
      <c r="E24" s="105">
        <f t="shared" si="9"/>
        <v>0.0005001557273380811</v>
      </c>
      <c r="F24" s="104"/>
      <c r="G24" s="103">
        <v>605</v>
      </c>
      <c r="H24" s="103">
        <f t="shared" si="10"/>
        <v>605</v>
      </c>
      <c r="I24" s="106">
        <f t="shared" si="14"/>
        <v>26.61157024793388</v>
      </c>
      <c r="J24" s="104"/>
      <c r="K24" s="103">
        <v>5389</v>
      </c>
      <c r="L24" s="103">
        <f t="shared" si="11"/>
        <v>5389</v>
      </c>
      <c r="M24" s="105">
        <f t="shared" si="12"/>
        <v>0.0005870513616018518</v>
      </c>
      <c r="N24" s="104"/>
      <c r="O24" s="103">
        <v>3743</v>
      </c>
      <c r="P24" s="103">
        <f t="shared" si="13"/>
        <v>3743</v>
      </c>
      <c r="Q24" s="102">
        <f t="shared" si="15"/>
        <v>43.97542078546621</v>
      </c>
    </row>
    <row r="25" spans="1:17" s="96" customFormat="1" ht="18" customHeight="1">
      <c r="A25" s="107" t="s">
        <v>263</v>
      </c>
      <c r="B25" s="104">
        <v>0</v>
      </c>
      <c r="C25" s="103">
        <v>709</v>
      </c>
      <c r="D25" s="103">
        <f t="shared" si="8"/>
        <v>709</v>
      </c>
      <c r="E25" s="105">
        <f t="shared" si="9"/>
        <v>0.0004629378729539158</v>
      </c>
      <c r="F25" s="104"/>
      <c r="G25" s="103">
        <v>1010</v>
      </c>
      <c r="H25" s="103">
        <f t="shared" si="10"/>
        <v>1010</v>
      </c>
      <c r="I25" s="106">
        <f t="shared" si="14"/>
        <v>-29.801980198019805</v>
      </c>
      <c r="J25" s="104"/>
      <c r="K25" s="103">
        <v>4474</v>
      </c>
      <c r="L25" s="103">
        <f t="shared" si="11"/>
        <v>4474</v>
      </c>
      <c r="M25" s="105">
        <f t="shared" si="12"/>
        <v>0.00048737572681512053</v>
      </c>
      <c r="N25" s="104"/>
      <c r="O25" s="103">
        <v>5625</v>
      </c>
      <c r="P25" s="103">
        <f t="shared" si="13"/>
        <v>5625</v>
      </c>
      <c r="Q25" s="102">
        <f t="shared" si="15"/>
        <v>-20.462222222222227</v>
      </c>
    </row>
    <row r="26" spans="1:17" s="96" customFormat="1" ht="18" customHeight="1">
      <c r="A26" s="107" t="s">
        <v>264</v>
      </c>
      <c r="B26" s="104">
        <v>0</v>
      </c>
      <c r="C26" s="103">
        <v>662</v>
      </c>
      <c r="D26" s="103">
        <f t="shared" si="8"/>
        <v>662</v>
      </c>
      <c r="E26" s="105">
        <f t="shared" si="9"/>
        <v>0.00043224946670732334</v>
      </c>
      <c r="F26" s="104"/>
      <c r="G26" s="103">
        <v>564</v>
      </c>
      <c r="H26" s="103">
        <f t="shared" si="10"/>
        <v>564</v>
      </c>
      <c r="I26" s="106">
        <f t="shared" si="14"/>
        <v>17.375886524822693</v>
      </c>
      <c r="J26" s="104"/>
      <c r="K26" s="103">
        <v>4992</v>
      </c>
      <c r="L26" s="103">
        <f t="shared" si="11"/>
        <v>4992</v>
      </c>
      <c r="M26" s="105">
        <f t="shared" si="12"/>
        <v>0.0005438041189676088</v>
      </c>
      <c r="N26" s="104"/>
      <c r="O26" s="103">
        <v>2484</v>
      </c>
      <c r="P26" s="103">
        <f t="shared" si="13"/>
        <v>2484</v>
      </c>
      <c r="Q26" s="102">
        <f t="shared" si="15"/>
        <v>100.96618357487924</v>
      </c>
    </row>
    <row r="27" spans="1:17" s="96" customFormat="1" ht="18" customHeight="1" thickBot="1">
      <c r="A27" s="101" t="s">
        <v>265</v>
      </c>
      <c r="B27" s="98">
        <v>0</v>
      </c>
      <c r="C27" s="97">
        <v>6899</v>
      </c>
      <c r="D27" s="97">
        <f t="shared" si="8"/>
        <v>6899</v>
      </c>
      <c r="E27" s="99">
        <f t="shared" si="9"/>
        <v>0.0045046662701115165</v>
      </c>
      <c r="F27" s="98">
        <v>0</v>
      </c>
      <c r="G27" s="97">
        <v>8555</v>
      </c>
      <c r="H27" s="97">
        <f t="shared" si="10"/>
        <v>8555</v>
      </c>
      <c r="I27" s="100">
        <f t="shared" si="14"/>
        <v>-19.357101110461716</v>
      </c>
      <c r="J27" s="98">
        <v>0</v>
      </c>
      <c r="K27" s="97">
        <v>46676</v>
      </c>
      <c r="L27" s="97">
        <f t="shared" si="11"/>
        <v>46676</v>
      </c>
      <c r="M27" s="99">
        <f t="shared" si="12"/>
        <v>0.00508465566044313</v>
      </c>
      <c r="N27" s="98">
        <v>0</v>
      </c>
      <c r="O27" s="97">
        <v>49552</v>
      </c>
      <c r="P27" s="97">
        <f t="shared" si="13"/>
        <v>49552</v>
      </c>
      <c r="Q27" s="439">
        <f t="shared" si="15"/>
        <v>-5.804003874717467</v>
      </c>
    </row>
    <row r="28" s="95" customFormat="1" ht="12.75">
      <c r="A28" s="94" t="s">
        <v>1</v>
      </c>
    </row>
    <row r="29" ht="14.25">
      <c r="A29" s="94" t="s">
        <v>0</v>
      </c>
    </row>
  </sheetData>
  <sheetProtection/>
  <mergeCells count="14">
    <mergeCell ref="B6:D6"/>
    <mergeCell ref="F6:H6"/>
    <mergeCell ref="A5:A7"/>
    <mergeCell ref="E6:E7"/>
    <mergeCell ref="I6:I7"/>
    <mergeCell ref="Q6:Q7"/>
    <mergeCell ref="M6:M7"/>
    <mergeCell ref="N6:P6"/>
    <mergeCell ref="N1:Q1"/>
    <mergeCell ref="B5:I5"/>
    <mergeCell ref="J5:Q5"/>
    <mergeCell ref="A3:Q3"/>
    <mergeCell ref="A4:Q4"/>
    <mergeCell ref="J6:L6"/>
  </mergeCells>
  <conditionalFormatting sqref="Q28:Q65536 I28:I65536 Q3 I3 I5 Q5">
    <cfRule type="cellIs" priority="3" dxfId="84" operator="lessThan" stopIfTrue="1">
      <formula>0</formula>
    </cfRule>
  </conditionalFormatting>
  <conditionalFormatting sqref="Q23:Q27 I23:I27 I8:I21 Q8:Q21">
    <cfRule type="cellIs" priority="4" dxfId="84" operator="lessThan" stopIfTrue="1">
      <formula>0</formula>
    </cfRule>
    <cfRule type="cellIs" priority="5" dxfId="86" operator="greaterThanOrEqual" stopIfTrue="1">
      <formula>0</formula>
    </cfRule>
  </conditionalFormatting>
  <conditionalFormatting sqref="I22 Q22">
    <cfRule type="cellIs" priority="1" dxfId="84" operator="lessThan" stopIfTrue="1">
      <formula>0</formula>
    </cfRule>
    <cfRule type="cellIs" priority="2" dxfId="86" operator="greaterThanOrEqual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Q26"/>
  <sheetViews>
    <sheetView showGridLines="0" zoomScale="90" zoomScaleNormal="90" zoomScalePageLayoutView="0" workbookViewId="0" topLeftCell="A1">
      <pane xSplit="22320" topLeftCell="A1" activePane="topLeft" state="split"/>
      <selection pane="topLeft" activeCell="N9" sqref="N9:O23"/>
      <selection pane="topRight" activeCell="J1" sqref="J1"/>
    </sheetView>
  </sheetViews>
  <sheetFormatPr defaultColWidth="9.140625" defaultRowHeight="15"/>
  <cols>
    <col min="1" max="1" width="23.421875" style="93" customWidth="1"/>
    <col min="2" max="2" width="10.421875" style="93" customWidth="1"/>
    <col min="3" max="3" width="11.8515625" style="93" customWidth="1"/>
    <col min="4" max="4" width="8.140625" style="93" bestFit="1" customWidth="1"/>
    <col min="5" max="5" width="10.140625" style="93" bestFit="1" customWidth="1"/>
    <col min="6" max="6" width="8.8515625" style="93" customWidth="1"/>
    <col min="7" max="7" width="12.28125" style="93" customWidth="1"/>
    <col min="8" max="8" width="8.00390625" style="93" bestFit="1" customWidth="1"/>
    <col min="9" max="9" width="7.7109375" style="93" bestFit="1" customWidth="1"/>
    <col min="10" max="10" width="9.421875" style="93" customWidth="1"/>
    <col min="11" max="11" width="11.28125" style="93" customWidth="1"/>
    <col min="12" max="12" width="8.140625" style="93" bestFit="1" customWidth="1"/>
    <col min="13" max="13" width="10.421875" style="93" customWidth="1"/>
    <col min="14" max="14" width="9.00390625" style="93" customWidth="1"/>
    <col min="15" max="15" width="12.28125" style="93" customWidth="1"/>
    <col min="16" max="16" width="7.8515625" style="93" customWidth="1"/>
    <col min="17" max="17" width="7.7109375" style="93" bestFit="1" customWidth="1"/>
    <col min="18" max="16384" width="9.140625" style="93" customWidth="1"/>
  </cols>
  <sheetData>
    <row r="1" spans="14:17" ht="18.75" thickBot="1">
      <c r="N1" s="546" t="s">
        <v>28</v>
      </c>
      <c r="O1" s="547"/>
      <c r="P1" s="547"/>
      <c r="Q1" s="548"/>
    </row>
    <row r="2" ht="7.5" customHeight="1" thickBot="1"/>
    <row r="3" spans="1:17" ht="24" customHeight="1">
      <c r="A3" s="554" t="s">
        <v>41</v>
      </c>
      <c r="B3" s="555"/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5"/>
      <c r="N3" s="555"/>
      <c r="O3" s="555"/>
      <c r="P3" s="555"/>
      <c r="Q3" s="556"/>
    </row>
    <row r="4" spans="1:17" ht="16.5" customHeight="1" thickBot="1">
      <c r="A4" s="557" t="s">
        <v>38</v>
      </c>
      <c r="B4" s="558"/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8"/>
      <c r="N4" s="558"/>
      <c r="O4" s="558"/>
      <c r="P4" s="558"/>
      <c r="Q4" s="559"/>
    </row>
    <row r="5" spans="1:17" ht="15" thickBot="1">
      <c r="A5" s="560" t="s">
        <v>37</v>
      </c>
      <c r="B5" s="549" t="s">
        <v>36</v>
      </c>
      <c r="C5" s="550"/>
      <c r="D5" s="550"/>
      <c r="E5" s="550"/>
      <c r="F5" s="551"/>
      <c r="G5" s="551"/>
      <c r="H5" s="551"/>
      <c r="I5" s="552"/>
      <c r="J5" s="550" t="s">
        <v>35</v>
      </c>
      <c r="K5" s="550"/>
      <c r="L5" s="550"/>
      <c r="M5" s="550"/>
      <c r="N5" s="550"/>
      <c r="O5" s="550"/>
      <c r="P5" s="550"/>
      <c r="Q5" s="553"/>
    </row>
    <row r="6" spans="1:17" s="120" customFormat="1" ht="25.5" customHeight="1" thickBot="1">
      <c r="A6" s="561"/>
      <c r="B6" s="543" t="s">
        <v>244</v>
      </c>
      <c r="C6" s="544"/>
      <c r="D6" s="545"/>
      <c r="E6" s="541" t="s">
        <v>34</v>
      </c>
      <c r="F6" s="543" t="s">
        <v>245</v>
      </c>
      <c r="G6" s="544"/>
      <c r="H6" s="545"/>
      <c r="I6" s="539" t="s">
        <v>33</v>
      </c>
      <c r="J6" s="543" t="s">
        <v>246</v>
      </c>
      <c r="K6" s="544"/>
      <c r="L6" s="545"/>
      <c r="M6" s="541" t="s">
        <v>34</v>
      </c>
      <c r="N6" s="543" t="s">
        <v>247</v>
      </c>
      <c r="O6" s="544"/>
      <c r="P6" s="545"/>
      <c r="Q6" s="541" t="s">
        <v>33</v>
      </c>
    </row>
    <row r="7" spans="1:17" s="115" customFormat="1" ht="15" thickBot="1">
      <c r="A7" s="562"/>
      <c r="B7" s="119" t="s">
        <v>22</v>
      </c>
      <c r="C7" s="116" t="s">
        <v>21</v>
      </c>
      <c r="D7" s="116" t="s">
        <v>17</v>
      </c>
      <c r="E7" s="542"/>
      <c r="F7" s="119" t="s">
        <v>22</v>
      </c>
      <c r="G7" s="117" t="s">
        <v>21</v>
      </c>
      <c r="H7" s="116" t="s">
        <v>17</v>
      </c>
      <c r="I7" s="540"/>
      <c r="J7" s="119" t="s">
        <v>22</v>
      </c>
      <c r="K7" s="116" t="s">
        <v>21</v>
      </c>
      <c r="L7" s="117" t="s">
        <v>17</v>
      </c>
      <c r="M7" s="542"/>
      <c r="N7" s="118" t="s">
        <v>22</v>
      </c>
      <c r="O7" s="117" t="s">
        <v>21</v>
      </c>
      <c r="P7" s="116" t="s">
        <v>17</v>
      </c>
      <c r="Q7" s="542"/>
    </row>
    <row r="8" spans="1:17" s="122" customFormat="1" ht="16.5" customHeight="1" thickBot="1">
      <c r="A8" s="127" t="s">
        <v>24</v>
      </c>
      <c r="B8" s="125">
        <f>SUM(B9:B23)</f>
        <v>10297.996</v>
      </c>
      <c r="C8" s="124">
        <f>SUM(C9:C23)</f>
        <v>1217.068</v>
      </c>
      <c r="D8" s="124">
        <f aca="true" t="shared" si="0" ref="D8:D21">C8+B8</f>
        <v>11515.063999999998</v>
      </c>
      <c r="E8" s="126">
        <f aca="true" t="shared" si="1" ref="E8:E14">(D8/$D$8)</f>
        <v>1</v>
      </c>
      <c r="F8" s="125">
        <f>SUM(F9:F23)</f>
        <v>9971.373999999998</v>
      </c>
      <c r="G8" s="124">
        <f>SUM(G9:G23)</f>
        <v>1343.3039999999999</v>
      </c>
      <c r="H8" s="124">
        <f aca="true" t="shared" si="2" ref="H8:H21">G8+F8</f>
        <v>11314.677999999998</v>
      </c>
      <c r="I8" s="123">
        <f aca="true" t="shared" si="3" ref="I8:I15">(D8/H8-1)*100</f>
        <v>1.7710269792918565</v>
      </c>
      <c r="J8" s="125">
        <f>SUM(J9:J23)</f>
        <v>72286.59500000004</v>
      </c>
      <c r="K8" s="124">
        <f>SUM(K9:K23)</f>
        <v>8534.136999999995</v>
      </c>
      <c r="L8" s="124">
        <f aca="true" t="shared" si="4" ref="L8:L21">K8+J8</f>
        <v>80820.73200000005</v>
      </c>
      <c r="M8" s="126">
        <f aca="true" t="shared" si="5" ref="M8:M14">(L8/$L$8)</f>
        <v>1</v>
      </c>
      <c r="N8" s="125">
        <f>SUM(N9:N23)</f>
        <v>67638.73800000003</v>
      </c>
      <c r="O8" s="124">
        <f>SUM(O9:O23)</f>
        <v>7345.254999999994</v>
      </c>
      <c r="P8" s="124">
        <f aca="true" t="shared" si="6" ref="P8:P21">O8+N8</f>
        <v>74983.99300000002</v>
      </c>
      <c r="Q8" s="123">
        <f aca="true" t="shared" si="7" ref="Q8:Q15">(L8/P8-1)*100</f>
        <v>7.78397997556628</v>
      </c>
    </row>
    <row r="9" spans="1:17" s="96" customFormat="1" ht="16.5" customHeight="1" thickTop="1">
      <c r="A9" s="107" t="s">
        <v>146</v>
      </c>
      <c r="B9" s="104">
        <v>3669.4019999999996</v>
      </c>
      <c r="C9" s="103">
        <v>197.32299999999998</v>
      </c>
      <c r="D9" s="103">
        <f t="shared" si="0"/>
        <v>3866.7249999999995</v>
      </c>
      <c r="E9" s="105">
        <f t="shared" si="1"/>
        <v>0.3357970915315798</v>
      </c>
      <c r="F9" s="104">
        <v>3353.218999999999</v>
      </c>
      <c r="G9" s="103">
        <v>133.09300000000002</v>
      </c>
      <c r="H9" s="103">
        <f t="shared" si="2"/>
        <v>3486.311999999999</v>
      </c>
      <c r="I9" s="106">
        <f t="shared" si="3"/>
        <v>10.911616630984277</v>
      </c>
      <c r="J9" s="104">
        <v>26408.05000000001</v>
      </c>
      <c r="K9" s="103">
        <v>1263.2780000000002</v>
      </c>
      <c r="L9" s="103">
        <f t="shared" si="4"/>
        <v>27671.32800000001</v>
      </c>
      <c r="M9" s="105">
        <f t="shared" si="5"/>
        <v>0.3423790816445463</v>
      </c>
      <c r="N9" s="104">
        <v>21488.83400000001</v>
      </c>
      <c r="O9" s="103">
        <v>988.0679999999996</v>
      </c>
      <c r="P9" s="103">
        <f t="shared" si="6"/>
        <v>22476.90200000001</v>
      </c>
      <c r="Q9" s="102">
        <f t="shared" si="7"/>
        <v>23.110062053925382</v>
      </c>
    </row>
    <row r="10" spans="1:17" s="96" customFormat="1" ht="16.5" customHeight="1">
      <c r="A10" s="107" t="s">
        <v>149</v>
      </c>
      <c r="B10" s="104">
        <v>2086.325</v>
      </c>
      <c r="C10" s="103">
        <v>0</v>
      </c>
      <c r="D10" s="103">
        <f t="shared" si="0"/>
        <v>2086.325</v>
      </c>
      <c r="E10" s="105">
        <f t="shared" si="1"/>
        <v>0.181182232248123</v>
      </c>
      <c r="F10" s="104">
        <v>2008.921</v>
      </c>
      <c r="G10" s="103"/>
      <c r="H10" s="103">
        <f t="shared" si="2"/>
        <v>2008.921</v>
      </c>
      <c r="I10" s="106">
        <f t="shared" si="3"/>
        <v>3.853013632691371</v>
      </c>
      <c r="J10" s="104">
        <v>13888.178999999995</v>
      </c>
      <c r="K10" s="103"/>
      <c r="L10" s="103">
        <f t="shared" si="4"/>
        <v>13888.178999999995</v>
      </c>
      <c r="M10" s="105">
        <f t="shared" si="5"/>
        <v>0.17183931222003762</v>
      </c>
      <c r="N10" s="104">
        <v>13918.048000000003</v>
      </c>
      <c r="O10" s="103"/>
      <c r="P10" s="103">
        <f t="shared" si="6"/>
        <v>13918.048000000003</v>
      </c>
      <c r="Q10" s="102">
        <f t="shared" si="7"/>
        <v>-0.21460624363421887</v>
      </c>
    </row>
    <row r="11" spans="1:17" s="96" customFormat="1" ht="16.5" customHeight="1">
      <c r="A11" s="107" t="s">
        <v>249</v>
      </c>
      <c r="B11" s="104">
        <v>1415.2529999999986</v>
      </c>
      <c r="C11" s="103">
        <v>0</v>
      </c>
      <c r="D11" s="103">
        <f t="shared" si="0"/>
        <v>1415.2529999999986</v>
      </c>
      <c r="E11" s="105">
        <f t="shared" si="1"/>
        <v>0.12290448407407885</v>
      </c>
      <c r="F11" s="104">
        <v>716.363999999999</v>
      </c>
      <c r="G11" s="103"/>
      <c r="H11" s="103">
        <f t="shared" si="2"/>
        <v>716.363999999999</v>
      </c>
      <c r="I11" s="106">
        <f t="shared" si="3"/>
        <v>97.56059768497587</v>
      </c>
      <c r="J11" s="104">
        <v>8597.848000000024</v>
      </c>
      <c r="K11" s="103">
        <v>1.0010000000000001</v>
      </c>
      <c r="L11" s="103">
        <f t="shared" si="4"/>
        <v>8598.849000000024</v>
      </c>
      <c r="M11" s="105">
        <f t="shared" si="5"/>
        <v>0.10639409947437767</v>
      </c>
      <c r="N11" s="104">
        <v>4400.04300000002</v>
      </c>
      <c r="O11" s="103"/>
      <c r="P11" s="103">
        <f t="shared" si="6"/>
        <v>4400.04300000002</v>
      </c>
      <c r="Q11" s="102">
        <f t="shared" si="7"/>
        <v>95.4264765139792</v>
      </c>
    </row>
    <row r="12" spans="1:17" s="96" customFormat="1" ht="16.5" customHeight="1">
      <c r="A12" s="107" t="s">
        <v>150</v>
      </c>
      <c r="B12" s="104">
        <v>782.1149999999999</v>
      </c>
      <c r="C12" s="103">
        <v>0</v>
      </c>
      <c r="D12" s="103">
        <f t="shared" si="0"/>
        <v>782.1149999999999</v>
      </c>
      <c r="E12" s="105">
        <f t="shared" si="1"/>
        <v>0.06792102935771785</v>
      </c>
      <c r="F12" s="104">
        <v>954.9440000000001</v>
      </c>
      <c r="G12" s="103"/>
      <c r="H12" s="103">
        <f t="shared" si="2"/>
        <v>954.9440000000001</v>
      </c>
      <c r="I12" s="106">
        <f t="shared" si="3"/>
        <v>-18.098338750753985</v>
      </c>
      <c r="J12" s="104">
        <v>6540.768000000001</v>
      </c>
      <c r="K12" s="103"/>
      <c r="L12" s="103">
        <f t="shared" si="4"/>
        <v>6540.768000000001</v>
      </c>
      <c r="M12" s="105">
        <f t="shared" si="5"/>
        <v>0.08092933382489034</v>
      </c>
      <c r="N12" s="104">
        <v>6503.880999999998</v>
      </c>
      <c r="O12" s="103"/>
      <c r="P12" s="103">
        <f t="shared" si="6"/>
        <v>6503.880999999998</v>
      </c>
      <c r="Q12" s="102">
        <f t="shared" si="7"/>
        <v>0.5671536733221849</v>
      </c>
    </row>
    <row r="13" spans="1:17" s="96" customFormat="1" ht="16.5" customHeight="1">
      <c r="A13" s="107" t="s">
        <v>147</v>
      </c>
      <c r="B13" s="104">
        <v>677.673</v>
      </c>
      <c r="C13" s="103">
        <v>0</v>
      </c>
      <c r="D13" s="103">
        <f t="shared" si="0"/>
        <v>677.673</v>
      </c>
      <c r="E13" s="105">
        <f t="shared" si="1"/>
        <v>0.05885099726757924</v>
      </c>
      <c r="F13" s="104">
        <v>728.3409999999999</v>
      </c>
      <c r="G13" s="103"/>
      <c r="H13" s="103">
        <f t="shared" si="2"/>
        <v>728.3409999999999</v>
      </c>
      <c r="I13" s="106">
        <f t="shared" si="3"/>
        <v>-6.956631577791161</v>
      </c>
      <c r="J13" s="104">
        <v>4124.3830000000025</v>
      </c>
      <c r="K13" s="103"/>
      <c r="L13" s="103">
        <f t="shared" si="4"/>
        <v>4124.3830000000025</v>
      </c>
      <c r="M13" s="105">
        <f t="shared" si="5"/>
        <v>0.05103125024900789</v>
      </c>
      <c r="N13" s="104">
        <v>6754.596999999999</v>
      </c>
      <c r="O13" s="103"/>
      <c r="P13" s="103">
        <f t="shared" si="6"/>
        <v>6754.596999999999</v>
      </c>
      <c r="Q13" s="102">
        <f t="shared" si="7"/>
        <v>-38.93961401398184</v>
      </c>
    </row>
    <row r="14" spans="1:17" s="96" customFormat="1" ht="16.5" customHeight="1">
      <c r="A14" s="107" t="s">
        <v>266</v>
      </c>
      <c r="B14" s="104">
        <v>555.3689999999999</v>
      </c>
      <c r="C14" s="103">
        <v>0</v>
      </c>
      <c r="D14" s="103">
        <f t="shared" si="0"/>
        <v>555.3689999999999</v>
      </c>
      <c r="E14" s="105">
        <f t="shared" si="1"/>
        <v>0.04822977970422049</v>
      </c>
      <c r="F14" s="104">
        <v>1049.286</v>
      </c>
      <c r="G14" s="103"/>
      <c r="H14" s="103">
        <f t="shared" si="2"/>
        <v>1049.286</v>
      </c>
      <c r="I14" s="106">
        <f t="shared" si="3"/>
        <v>-47.07172305739332</v>
      </c>
      <c r="J14" s="104">
        <v>4612.399</v>
      </c>
      <c r="K14" s="103"/>
      <c r="L14" s="103">
        <f t="shared" si="4"/>
        <v>4612.399</v>
      </c>
      <c r="M14" s="105">
        <f t="shared" si="5"/>
        <v>0.057069502909228756</v>
      </c>
      <c r="N14" s="104">
        <v>7947.9659999999985</v>
      </c>
      <c r="O14" s="103"/>
      <c r="P14" s="103">
        <f t="shared" si="6"/>
        <v>7947.9659999999985</v>
      </c>
      <c r="Q14" s="102">
        <f t="shared" si="7"/>
        <v>-41.96755496940977</v>
      </c>
    </row>
    <row r="15" spans="1:17" s="96" customFormat="1" ht="16.5" customHeight="1">
      <c r="A15" s="107" t="s">
        <v>267</v>
      </c>
      <c r="B15" s="104">
        <v>0</v>
      </c>
      <c r="C15" s="103">
        <v>357.65100000000007</v>
      </c>
      <c r="D15" s="103">
        <f>C15+B15</f>
        <v>357.65100000000007</v>
      </c>
      <c r="E15" s="105">
        <f>(D15/$D$8)</f>
        <v>0.031059401840927685</v>
      </c>
      <c r="F15" s="104"/>
      <c r="G15" s="103">
        <v>448.91499999999996</v>
      </c>
      <c r="H15" s="103">
        <f>G15+F15</f>
        <v>448.91499999999996</v>
      </c>
      <c r="I15" s="106">
        <f t="shared" si="3"/>
        <v>-20.32990655246537</v>
      </c>
      <c r="J15" s="104"/>
      <c r="K15" s="103">
        <v>2813.300999999999</v>
      </c>
      <c r="L15" s="103">
        <f>K15+J15</f>
        <v>2813.300999999999</v>
      </c>
      <c r="M15" s="105">
        <f>(L15/$L$8)</f>
        <v>0.03480915020665734</v>
      </c>
      <c r="N15" s="104"/>
      <c r="O15" s="103">
        <v>1067.2300000000005</v>
      </c>
      <c r="P15" s="103">
        <f>O15+N15</f>
        <v>1067.2300000000005</v>
      </c>
      <c r="Q15" s="102">
        <f t="shared" si="7"/>
        <v>163.6077509065523</v>
      </c>
    </row>
    <row r="16" spans="1:17" s="96" customFormat="1" ht="16.5" customHeight="1">
      <c r="A16" s="107" t="s">
        <v>257</v>
      </c>
      <c r="B16" s="104">
        <v>279.75000000000006</v>
      </c>
      <c r="C16" s="103">
        <v>0</v>
      </c>
      <c r="D16" s="103">
        <f t="shared" si="0"/>
        <v>279.75000000000006</v>
      </c>
      <c r="E16" s="105">
        <f aca="true" t="shared" si="8" ref="E16:E22">(D16/$D$8)</f>
        <v>0.024294263583771666</v>
      </c>
      <c r="F16" s="104">
        <v>254.22000000000006</v>
      </c>
      <c r="G16" s="103"/>
      <c r="H16" s="103">
        <f t="shared" si="2"/>
        <v>254.22000000000006</v>
      </c>
      <c r="I16" s="106">
        <f>(D16/H16-1)*100</f>
        <v>10.042482888836446</v>
      </c>
      <c r="J16" s="104">
        <v>1912.0389999999998</v>
      </c>
      <c r="K16" s="103"/>
      <c r="L16" s="103">
        <f t="shared" si="4"/>
        <v>1912.0389999999998</v>
      </c>
      <c r="M16" s="105">
        <f aca="true" t="shared" si="9" ref="M16:M22">(L16/$L$8)</f>
        <v>0.023657778798637938</v>
      </c>
      <c r="N16" s="104">
        <v>1682.938</v>
      </c>
      <c r="O16" s="103"/>
      <c r="P16" s="103">
        <f t="shared" si="6"/>
        <v>1682.938</v>
      </c>
      <c r="Q16" s="102">
        <f aca="true" t="shared" si="10" ref="Q16:Q21">(L16/P16-1)*100</f>
        <v>13.613157466288106</v>
      </c>
    </row>
    <row r="17" spans="1:17" s="96" customFormat="1" ht="16.5" customHeight="1">
      <c r="A17" s="107" t="s">
        <v>254</v>
      </c>
      <c r="B17" s="104">
        <v>0</v>
      </c>
      <c r="C17" s="103">
        <v>246.64600000000004</v>
      </c>
      <c r="D17" s="103">
        <f t="shared" si="0"/>
        <v>246.64600000000004</v>
      </c>
      <c r="E17" s="105">
        <f t="shared" si="8"/>
        <v>0.021419420682334035</v>
      </c>
      <c r="F17" s="104"/>
      <c r="G17" s="103">
        <v>295.964</v>
      </c>
      <c r="H17" s="103">
        <f t="shared" si="2"/>
        <v>295.964</v>
      </c>
      <c r="I17" s="106">
        <f>(D17/H17-1)*100</f>
        <v>-16.66351312997525</v>
      </c>
      <c r="J17" s="104"/>
      <c r="K17" s="103">
        <v>1630.3559999999945</v>
      </c>
      <c r="L17" s="103">
        <f t="shared" si="4"/>
        <v>1630.3559999999945</v>
      </c>
      <c r="M17" s="105">
        <f t="shared" si="9"/>
        <v>0.02017249732407761</v>
      </c>
      <c r="N17" s="104"/>
      <c r="O17" s="103">
        <v>2052.685999999995</v>
      </c>
      <c r="P17" s="103">
        <f t="shared" si="6"/>
        <v>2052.685999999995</v>
      </c>
      <c r="Q17" s="102">
        <f t="shared" si="10"/>
        <v>-20.57450579387211</v>
      </c>
    </row>
    <row r="18" spans="1:17" s="96" customFormat="1" ht="16.5" customHeight="1">
      <c r="A18" s="107" t="s">
        <v>268</v>
      </c>
      <c r="B18" s="104">
        <v>235.60000000000002</v>
      </c>
      <c r="C18" s="103">
        <v>0</v>
      </c>
      <c r="D18" s="103">
        <f t="shared" si="0"/>
        <v>235.60000000000002</v>
      </c>
      <c r="E18" s="105">
        <f t="shared" si="8"/>
        <v>0.020460155497181783</v>
      </c>
      <c r="F18" s="104">
        <v>227.29999999999998</v>
      </c>
      <c r="G18" s="103"/>
      <c r="H18" s="103">
        <f t="shared" si="2"/>
        <v>227.29999999999998</v>
      </c>
      <c r="I18" s="106">
        <f>(D18/H18-1)*100</f>
        <v>3.6515618125825045</v>
      </c>
      <c r="J18" s="104">
        <v>1276.799999999999</v>
      </c>
      <c r="K18" s="103"/>
      <c r="L18" s="103">
        <f t="shared" si="4"/>
        <v>1276.799999999999</v>
      </c>
      <c r="M18" s="105">
        <f t="shared" si="9"/>
        <v>0.01579792670029267</v>
      </c>
      <c r="N18" s="104">
        <v>1052.6</v>
      </c>
      <c r="O18" s="103"/>
      <c r="P18" s="103">
        <f t="shared" si="6"/>
        <v>1052.6</v>
      </c>
      <c r="Q18" s="102">
        <f t="shared" si="10"/>
        <v>21.2996389891696</v>
      </c>
    </row>
    <row r="19" spans="1:17" s="96" customFormat="1" ht="16.5" customHeight="1">
      <c r="A19" s="107" t="s">
        <v>264</v>
      </c>
      <c r="B19" s="104">
        <v>233.41199999999998</v>
      </c>
      <c r="C19" s="103">
        <v>0</v>
      </c>
      <c r="D19" s="103">
        <f t="shared" si="0"/>
        <v>233.41199999999998</v>
      </c>
      <c r="E19" s="105">
        <f t="shared" si="8"/>
        <v>0.020270143526775013</v>
      </c>
      <c r="F19" s="104">
        <v>254.398</v>
      </c>
      <c r="G19" s="103"/>
      <c r="H19" s="103">
        <f t="shared" si="2"/>
        <v>254.398</v>
      </c>
      <c r="I19" s="106">
        <f>(D19/H19-1)*100</f>
        <v>-8.249278689297878</v>
      </c>
      <c r="J19" s="104">
        <v>1763.077000000001</v>
      </c>
      <c r="K19" s="103"/>
      <c r="L19" s="103">
        <f t="shared" si="4"/>
        <v>1763.077000000001</v>
      </c>
      <c r="M19" s="105">
        <f t="shared" si="9"/>
        <v>0.021814662604144688</v>
      </c>
      <c r="N19" s="104">
        <v>1382.9270000000004</v>
      </c>
      <c r="O19" s="103"/>
      <c r="P19" s="103">
        <f t="shared" si="6"/>
        <v>1382.9270000000004</v>
      </c>
      <c r="Q19" s="102">
        <f t="shared" si="10"/>
        <v>27.488797311788726</v>
      </c>
    </row>
    <row r="20" spans="1:17" s="96" customFormat="1" ht="16.5" customHeight="1">
      <c r="A20" s="107" t="s">
        <v>151</v>
      </c>
      <c r="B20" s="104">
        <v>188.453</v>
      </c>
      <c r="C20" s="103">
        <v>0</v>
      </c>
      <c r="D20" s="103">
        <f t="shared" si="0"/>
        <v>188.453</v>
      </c>
      <c r="E20" s="105">
        <f t="shared" si="8"/>
        <v>0.016365779643083184</v>
      </c>
      <c r="F20" s="104">
        <v>144.393</v>
      </c>
      <c r="G20" s="103"/>
      <c r="H20" s="103">
        <f t="shared" si="2"/>
        <v>144.393</v>
      </c>
      <c r="I20" s="106">
        <f>(D20/H20-1)*100</f>
        <v>30.513944581801056</v>
      </c>
      <c r="J20" s="104">
        <v>1776.575</v>
      </c>
      <c r="K20" s="103"/>
      <c r="L20" s="103">
        <f t="shared" si="4"/>
        <v>1776.575</v>
      </c>
      <c r="M20" s="105">
        <f t="shared" si="9"/>
        <v>0.02198167420705864</v>
      </c>
      <c r="N20" s="104">
        <v>903.9750000000001</v>
      </c>
      <c r="O20" s="103"/>
      <c r="P20" s="103">
        <f t="shared" si="6"/>
        <v>903.9750000000001</v>
      </c>
      <c r="Q20" s="102">
        <f t="shared" si="10"/>
        <v>96.52921817528137</v>
      </c>
    </row>
    <row r="21" spans="1:17" s="96" customFormat="1" ht="16.5" customHeight="1">
      <c r="A21" s="107" t="s">
        <v>250</v>
      </c>
      <c r="B21" s="104">
        <v>90.98199999999996</v>
      </c>
      <c r="C21" s="103">
        <v>0</v>
      </c>
      <c r="D21" s="103">
        <f t="shared" si="0"/>
        <v>90.98199999999996</v>
      </c>
      <c r="E21" s="105">
        <f t="shared" si="8"/>
        <v>0.007901128469628997</v>
      </c>
      <c r="F21" s="104">
        <v>112.35100000000003</v>
      </c>
      <c r="G21" s="103">
        <v>26.507</v>
      </c>
      <c r="H21" s="103">
        <f t="shared" si="2"/>
        <v>138.85800000000003</v>
      </c>
      <c r="I21" s="106"/>
      <c r="J21" s="104">
        <v>809.1319999999993</v>
      </c>
      <c r="K21" s="103">
        <v>1.7650000000000001</v>
      </c>
      <c r="L21" s="103">
        <f t="shared" si="4"/>
        <v>810.8969999999993</v>
      </c>
      <c r="M21" s="105">
        <f t="shared" si="9"/>
        <v>0.01003327957979889</v>
      </c>
      <c r="N21" s="104">
        <v>1045.199</v>
      </c>
      <c r="O21" s="103">
        <v>105.78900000000002</v>
      </c>
      <c r="P21" s="103">
        <f t="shared" si="6"/>
        <v>1150.988</v>
      </c>
      <c r="Q21" s="102">
        <f t="shared" si="10"/>
        <v>-29.547745067715802</v>
      </c>
    </row>
    <row r="22" spans="1:17" s="96" customFormat="1" ht="16.5" customHeight="1">
      <c r="A22" s="107" t="s">
        <v>253</v>
      </c>
      <c r="B22" s="104">
        <v>55.66200000000001</v>
      </c>
      <c r="C22" s="103">
        <v>0</v>
      </c>
      <c r="D22" s="103">
        <f>C22+B22</f>
        <v>55.66200000000001</v>
      </c>
      <c r="E22" s="105">
        <f t="shared" si="8"/>
        <v>0.004833842000357099</v>
      </c>
      <c r="F22" s="104">
        <v>167.637</v>
      </c>
      <c r="G22" s="103"/>
      <c r="H22" s="103">
        <f>G22+F22</f>
        <v>167.637</v>
      </c>
      <c r="I22" s="106">
        <f>(D22/H22-1)*100</f>
        <v>-66.79611302993969</v>
      </c>
      <c r="J22" s="104">
        <v>414.2549999999997</v>
      </c>
      <c r="K22" s="103"/>
      <c r="L22" s="103">
        <f>K22+J22</f>
        <v>414.2549999999997</v>
      </c>
      <c r="M22" s="105">
        <f t="shared" si="9"/>
        <v>0.005125603168256376</v>
      </c>
      <c r="N22" s="104">
        <v>557.7300000000001</v>
      </c>
      <c r="O22" s="103">
        <v>12.255</v>
      </c>
      <c r="P22" s="103">
        <f>O22+N22</f>
        <v>569.9850000000001</v>
      </c>
      <c r="Q22" s="102">
        <f>(L22/P22-1)*100</f>
        <v>-27.32177162556916</v>
      </c>
    </row>
    <row r="23" spans="1:17" s="96" customFormat="1" ht="16.5" customHeight="1" thickBot="1">
      <c r="A23" s="101" t="s">
        <v>148</v>
      </c>
      <c r="B23" s="98">
        <v>28.000000000000004</v>
      </c>
      <c r="C23" s="97">
        <v>415.44799999999987</v>
      </c>
      <c r="D23" s="97">
        <f>C23+B23</f>
        <v>443.44799999999987</v>
      </c>
      <c r="E23" s="99">
        <f>(D23/$D$8)</f>
        <v>0.03851025057264119</v>
      </c>
      <c r="F23" s="98">
        <v>0</v>
      </c>
      <c r="G23" s="97">
        <v>438.82499999999993</v>
      </c>
      <c r="H23" s="97">
        <f>G23+F23</f>
        <v>438.82499999999993</v>
      </c>
      <c r="I23" s="100">
        <f>(D23/H23-1)*100</f>
        <v>1.0534951290377625</v>
      </c>
      <c r="J23" s="98">
        <v>163.09000000000006</v>
      </c>
      <c r="K23" s="97">
        <v>2824.436000000001</v>
      </c>
      <c r="L23" s="97">
        <f>K23+J23</f>
        <v>2987.526000000001</v>
      </c>
      <c r="M23" s="99">
        <f>(L23/$L$8)</f>
        <v>0.036964847088987014</v>
      </c>
      <c r="N23" s="98">
        <v>0</v>
      </c>
      <c r="O23" s="97">
        <v>3119.2269999999994</v>
      </c>
      <c r="P23" s="97">
        <f>O23+N23</f>
        <v>3119.2269999999994</v>
      </c>
      <c r="Q23" s="439">
        <f>(L23/P23-1)*100</f>
        <v>-4.222231982475089</v>
      </c>
    </row>
    <row r="24" s="95" customFormat="1" ht="14.25">
      <c r="A24" s="121" t="s">
        <v>1</v>
      </c>
    </row>
    <row r="25" ht="14.25">
      <c r="A25" s="121" t="s">
        <v>40</v>
      </c>
    </row>
    <row r="26" ht="14.25">
      <c r="A26" s="93" t="s">
        <v>29</v>
      </c>
    </row>
  </sheetData>
  <sheetProtection/>
  <mergeCells count="14">
    <mergeCell ref="B6:D6"/>
    <mergeCell ref="F6:H6"/>
    <mergeCell ref="A5:A7"/>
    <mergeCell ref="E6:E7"/>
    <mergeCell ref="I6:I7"/>
    <mergeCell ref="Q6:Q7"/>
    <mergeCell ref="M6:M7"/>
    <mergeCell ref="N6:P6"/>
    <mergeCell ref="N1:Q1"/>
    <mergeCell ref="B5:I5"/>
    <mergeCell ref="J5:Q5"/>
    <mergeCell ref="A3:Q3"/>
    <mergeCell ref="A4:Q4"/>
    <mergeCell ref="J6:L6"/>
  </mergeCells>
  <conditionalFormatting sqref="Q24:Q65536 I24:I65536 Q3 I3">
    <cfRule type="cellIs" priority="6" dxfId="84" operator="lessThan" stopIfTrue="1">
      <formula>0</formula>
    </cfRule>
  </conditionalFormatting>
  <conditionalFormatting sqref="I8:I23 Q8:Q23">
    <cfRule type="cellIs" priority="7" dxfId="84" operator="lessThan" stopIfTrue="1">
      <formula>0</formula>
    </cfRule>
    <cfRule type="cellIs" priority="8" dxfId="86" operator="greaterThanOrEqual" stopIfTrue="1">
      <formula>0</formula>
    </cfRule>
  </conditionalFormatting>
  <conditionalFormatting sqref="I5 Q5">
    <cfRule type="cellIs" priority="1" dxfId="84" operator="lessThan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Y39"/>
  <sheetViews>
    <sheetView showGridLines="0" zoomScale="80" zoomScaleNormal="80" zoomScalePageLayoutView="0" workbookViewId="0" topLeftCell="A1">
      <selection activeCell="A11" sqref="A11:IV11"/>
    </sheetView>
  </sheetViews>
  <sheetFormatPr defaultColWidth="8.00390625" defaultRowHeight="15"/>
  <cols>
    <col min="1" max="1" width="24.8515625" style="128" customWidth="1"/>
    <col min="2" max="2" width="10.57421875" style="128" bestFit="1" customWidth="1"/>
    <col min="3" max="3" width="12.421875" style="128" bestFit="1" customWidth="1"/>
    <col min="4" max="4" width="9.57421875" style="128" bestFit="1" customWidth="1"/>
    <col min="5" max="5" width="11.7109375" style="128" bestFit="1" customWidth="1"/>
    <col min="6" max="6" width="11.7109375" style="128" customWidth="1"/>
    <col min="7" max="7" width="10.7109375" style="128" customWidth="1"/>
    <col min="8" max="8" width="10.421875" style="128" bestFit="1" customWidth="1"/>
    <col min="9" max="9" width="11.7109375" style="128" bestFit="1" customWidth="1"/>
    <col min="10" max="10" width="9.57421875" style="128" bestFit="1" customWidth="1"/>
    <col min="11" max="11" width="11.7109375" style="128" bestFit="1" customWidth="1"/>
    <col min="12" max="12" width="10.8515625" style="128" customWidth="1"/>
    <col min="13" max="13" width="9.421875" style="128" customWidth="1"/>
    <col min="14" max="14" width="11.140625" style="128" customWidth="1"/>
    <col min="15" max="15" width="12.421875" style="128" bestFit="1" customWidth="1"/>
    <col min="16" max="16" width="9.421875" style="128" customWidth="1"/>
    <col min="17" max="17" width="10.57421875" style="128" bestFit="1" customWidth="1"/>
    <col min="18" max="18" width="12.7109375" style="128" bestFit="1" customWidth="1"/>
    <col min="19" max="19" width="10.140625" style="128" customWidth="1"/>
    <col min="20" max="21" width="11.140625" style="128" bestFit="1" customWidth="1"/>
    <col min="22" max="23" width="10.28125" style="128" customWidth="1"/>
    <col min="24" max="24" width="12.7109375" style="128" customWidth="1"/>
    <col min="25" max="25" width="9.8515625" style="128" bestFit="1" customWidth="1"/>
    <col min="26" max="16384" width="8.00390625" style="128" customWidth="1"/>
  </cols>
  <sheetData>
    <row r="1" spans="24:25" ht="18.75" thickBot="1">
      <c r="X1" s="571" t="s">
        <v>28</v>
      </c>
      <c r="Y1" s="572"/>
    </row>
    <row r="2" ht="5.25" customHeight="1" thickBot="1"/>
    <row r="3" spans="1:25" ht="24.75" customHeight="1" thickTop="1">
      <c r="A3" s="573" t="s">
        <v>46</v>
      </c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  <c r="S3" s="574"/>
      <c r="T3" s="574"/>
      <c r="U3" s="574"/>
      <c r="V3" s="574"/>
      <c r="W3" s="574"/>
      <c r="X3" s="574"/>
      <c r="Y3" s="575"/>
    </row>
    <row r="4" spans="1:25" ht="21" customHeight="1" thickBot="1">
      <c r="A4" s="587" t="s">
        <v>45</v>
      </c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/>
      <c r="V4" s="588"/>
      <c r="W4" s="588"/>
      <c r="X4" s="588"/>
      <c r="Y4" s="589"/>
    </row>
    <row r="5" spans="1:25" s="174" customFormat="1" ht="19.5" customHeight="1" thickBot="1" thickTop="1">
      <c r="A5" s="576" t="s">
        <v>44</v>
      </c>
      <c r="B5" s="591" t="s">
        <v>36</v>
      </c>
      <c r="C5" s="592"/>
      <c r="D5" s="592"/>
      <c r="E5" s="592"/>
      <c r="F5" s="592"/>
      <c r="G5" s="592"/>
      <c r="H5" s="592"/>
      <c r="I5" s="592"/>
      <c r="J5" s="593"/>
      <c r="K5" s="593"/>
      <c r="L5" s="593"/>
      <c r="M5" s="594"/>
      <c r="N5" s="595" t="s">
        <v>35</v>
      </c>
      <c r="O5" s="592"/>
      <c r="P5" s="592"/>
      <c r="Q5" s="592"/>
      <c r="R5" s="592"/>
      <c r="S5" s="592"/>
      <c r="T5" s="592"/>
      <c r="U5" s="592"/>
      <c r="V5" s="592"/>
      <c r="W5" s="592"/>
      <c r="X5" s="592"/>
      <c r="Y5" s="594"/>
    </row>
    <row r="6" spans="1:25" s="173" customFormat="1" ht="26.25" customHeight="1" thickBot="1">
      <c r="A6" s="577"/>
      <c r="B6" s="583" t="s">
        <v>244</v>
      </c>
      <c r="C6" s="584"/>
      <c r="D6" s="584"/>
      <c r="E6" s="584"/>
      <c r="F6" s="585"/>
      <c r="G6" s="580" t="s">
        <v>34</v>
      </c>
      <c r="H6" s="583" t="s">
        <v>245</v>
      </c>
      <c r="I6" s="584"/>
      <c r="J6" s="584"/>
      <c r="K6" s="584"/>
      <c r="L6" s="585"/>
      <c r="M6" s="580" t="s">
        <v>33</v>
      </c>
      <c r="N6" s="590" t="s">
        <v>246</v>
      </c>
      <c r="O6" s="584"/>
      <c r="P6" s="584"/>
      <c r="Q6" s="584"/>
      <c r="R6" s="584"/>
      <c r="S6" s="580" t="s">
        <v>34</v>
      </c>
      <c r="T6" s="590" t="s">
        <v>247</v>
      </c>
      <c r="U6" s="584"/>
      <c r="V6" s="584"/>
      <c r="W6" s="584"/>
      <c r="X6" s="584"/>
      <c r="Y6" s="580" t="s">
        <v>33</v>
      </c>
    </row>
    <row r="7" spans="1:25" s="168" customFormat="1" ht="26.25" customHeight="1">
      <c r="A7" s="578"/>
      <c r="B7" s="563" t="s">
        <v>22</v>
      </c>
      <c r="C7" s="564"/>
      <c r="D7" s="565" t="s">
        <v>21</v>
      </c>
      <c r="E7" s="566"/>
      <c r="F7" s="567" t="s">
        <v>17</v>
      </c>
      <c r="G7" s="581"/>
      <c r="H7" s="563" t="s">
        <v>22</v>
      </c>
      <c r="I7" s="564"/>
      <c r="J7" s="565" t="s">
        <v>21</v>
      </c>
      <c r="K7" s="566"/>
      <c r="L7" s="567" t="s">
        <v>17</v>
      </c>
      <c r="M7" s="581"/>
      <c r="N7" s="564" t="s">
        <v>22</v>
      </c>
      <c r="O7" s="564"/>
      <c r="P7" s="569" t="s">
        <v>21</v>
      </c>
      <c r="Q7" s="564"/>
      <c r="R7" s="567" t="s">
        <v>17</v>
      </c>
      <c r="S7" s="581"/>
      <c r="T7" s="570" t="s">
        <v>22</v>
      </c>
      <c r="U7" s="566"/>
      <c r="V7" s="565" t="s">
        <v>21</v>
      </c>
      <c r="W7" s="586"/>
      <c r="X7" s="567" t="s">
        <v>17</v>
      </c>
      <c r="Y7" s="581"/>
    </row>
    <row r="8" spans="1:25" s="168" customFormat="1" ht="30" thickBot="1">
      <c r="A8" s="579"/>
      <c r="B8" s="171" t="s">
        <v>19</v>
      </c>
      <c r="C8" s="169" t="s">
        <v>18</v>
      </c>
      <c r="D8" s="170" t="s">
        <v>19</v>
      </c>
      <c r="E8" s="169" t="s">
        <v>18</v>
      </c>
      <c r="F8" s="568"/>
      <c r="G8" s="582"/>
      <c r="H8" s="171" t="s">
        <v>19</v>
      </c>
      <c r="I8" s="169" t="s">
        <v>18</v>
      </c>
      <c r="J8" s="170" t="s">
        <v>19</v>
      </c>
      <c r="K8" s="169" t="s">
        <v>18</v>
      </c>
      <c r="L8" s="568"/>
      <c r="M8" s="582"/>
      <c r="N8" s="172" t="s">
        <v>19</v>
      </c>
      <c r="O8" s="169" t="s">
        <v>18</v>
      </c>
      <c r="P8" s="170" t="s">
        <v>19</v>
      </c>
      <c r="Q8" s="169" t="s">
        <v>18</v>
      </c>
      <c r="R8" s="568"/>
      <c r="S8" s="582"/>
      <c r="T8" s="171" t="s">
        <v>19</v>
      </c>
      <c r="U8" s="169" t="s">
        <v>18</v>
      </c>
      <c r="V8" s="170" t="s">
        <v>19</v>
      </c>
      <c r="W8" s="169" t="s">
        <v>18</v>
      </c>
      <c r="X8" s="568"/>
      <c r="Y8" s="582"/>
    </row>
    <row r="9" spans="1:25" s="157" customFormat="1" ht="18" customHeight="1" thickBot="1" thickTop="1">
      <c r="A9" s="167" t="s">
        <v>24</v>
      </c>
      <c r="B9" s="166">
        <f>SUM(B10:B37)</f>
        <v>341994</v>
      </c>
      <c r="C9" s="160">
        <f>SUM(C10:C37)</f>
        <v>390404</v>
      </c>
      <c r="D9" s="161">
        <f>SUM(D10:D37)</f>
        <v>2822</v>
      </c>
      <c r="E9" s="160">
        <f>SUM(E10:E37)</f>
        <v>3505</v>
      </c>
      <c r="F9" s="159">
        <f aca="true" t="shared" si="0" ref="F9:F37">SUM(B9:E9)</f>
        <v>738725</v>
      </c>
      <c r="G9" s="163">
        <f aca="true" t="shared" si="1" ref="G9:G37">F9/$F$9</f>
        <v>1</v>
      </c>
      <c r="H9" s="162">
        <f>SUM(H10:H37)</f>
        <v>317982</v>
      </c>
      <c r="I9" s="160">
        <f>SUM(I10:I37)</f>
        <v>359236</v>
      </c>
      <c r="J9" s="161">
        <f>SUM(J10:J37)</f>
        <v>3743</v>
      </c>
      <c r="K9" s="160">
        <f>SUM(K10:K37)</f>
        <v>3939</v>
      </c>
      <c r="L9" s="159">
        <f aca="true" t="shared" si="2" ref="L9:L37">SUM(H9:K9)</f>
        <v>684900</v>
      </c>
      <c r="M9" s="165">
        <f aca="true" t="shared" si="3" ref="M9:M37">IF(ISERROR(F9/L9-1),"         /0",(F9/L9-1))</f>
        <v>0.07858811505329255</v>
      </c>
      <c r="N9" s="164">
        <f>SUM(N10:N37)</f>
        <v>2206557</v>
      </c>
      <c r="O9" s="160">
        <f>SUM(O10:O37)</f>
        <v>2137439</v>
      </c>
      <c r="P9" s="161">
        <f>SUM(P10:P37)</f>
        <v>19180</v>
      </c>
      <c r="Q9" s="160">
        <f>SUM(Q10:Q37)</f>
        <v>17129</v>
      </c>
      <c r="R9" s="159">
        <f aca="true" t="shared" si="4" ref="R9:R37">SUM(N9:Q9)</f>
        <v>4380305</v>
      </c>
      <c r="S9" s="163">
        <f aca="true" t="shared" si="5" ref="S9:S37">R9/$R$9</f>
        <v>1</v>
      </c>
      <c r="T9" s="162">
        <f>SUM(T10:T37)</f>
        <v>2012364</v>
      </c>
      <c r="U9" s="160">
        <f>SUM(U10:U37)</f>
        <v>1915420</v>
      </c>
      <c r="V9" s="161">
        <f>SUM(V10:V37)</f>
        <v>19640</v>
      </c>
      <c r="W9" s="160">
        <f>SUM(W10:W37)</f>
        <v>18750</v>
      </c>
      <c r="X9" s="159">
        <f aca="true" t="shared" si="6" ref="X9:X37">SUM(T9:W9)</f>
        <v>3966174</v>
      </c>
      <c r="Y9" s="158">
        <f>IF(ISERROR(R9/X9-1),"         /0",(R9/X9-1))</f>
        <v>0.1044157417198539</v>
      </c>
    </row>
    <row r="10" spans="1:25" ht="19.5" customHeight="1" thickTop="1">
      <c r="A10" s="156" t="s">
        <v>146</v>
      </c>
      <c r="B10" s="154">
        <v>120000</v>
      </c>
      <c r="C10" s="150">
        <v>137127</v>
      </c>
      <c r="D10" s="151">
        <v>978</v>
      </c>
      <c r="E10" s="150">
        <v>1324</v>
      </c>
      <c r="F10" s="149">
        <f t="shared" si="0"/>
        <v>259429</v>
      </c>
      <c r="G10" s="153">
        <f t="shared" si="1"/>
        <v>0.3511848116687536</v>
      </c>
      <c r="H10" s="152">
        <v>116738</v>
      </c>
      <c r="I10" s="150">
        <v>132932</v>
      </c>
      <c r="J10" s="151">
        <v>474</v>
      </c>
      <c r="K10" s="150">
        <v>419</v>
      </c>
      <c r="L10" s="149">
        <f t="shared" si="2"/>
        <v>250563</v>
      </c>
      <c r="M10" s="155">
        <f t="shared" si="3"/>
        <v>0.03538431452369273</v>
      </c>
      <c r="N10" s="154">
        <v>807808</v>
      </c>
      <c r="O10" s="150">
        <v>783533</v>
      </c>
      <c r="P10" s="151">
        <v>5663</v>
      </c>
      <c r="Q10" s="150">
        <v>4359</v>
      </c>
      <c r="R10" s="149">
        <f t="shared" si="4"/>
        <v>1601363</v>
      </c>
      <c r="S10" s="153">
        <f t="shared" si="5"/>
        <v>0.3655825336363564</v>
      </c>
      <c r="T10" s="152">
        <v>730110</v>
      </c>
      <c r="U10" s="150">
        <v>709341</v>
      </c>
      <c r="V10" s="151">
        <v>5271</v>
      </c>
      <c r="W10" s="150">
        <v>4578</v>
      </c>
      <c r="X10" s="149">
        <f t="shared" si="6"/>
        <v>1449300</v>
      </c>
      <c r="Y10" s="148">
        <f aca="true" t="shared" si="7" ref="Y10:Y37">IF(ISERROR(R10/X10-1),"         /0",IF(R10/X10&gt;5,"  *  ",(R10/X10-1)))</f>
        <v>0.10492168633133248</v>
      </c>
    </row>
    <row r="11" spans="1:25" ht="19.5" customHeight="1">
      <c r="A11" s="147" t="s">
        <v>147</v>
      </c>
      <c r="B11" s="145">
        <v>51947</v>
      </c>
      <c r="C11" s="141">
        <v>61416</v>
      </c>
      <c r="D11" s="142">
        <v>309</v>
      </c>
      <c r="E11" s="141">
        <v>610</v>
      </c>
      <c r="F11" s="140">
        <f t="shared" si="0"/>
        <v>114282</v>
      </c>
      <c r="G11" s="144">
        <f t="shared" si="1"/>
        <v>0.15470168195201192</v>
      </c>
      <c r="H11" s="143">
        <v>44616</v>
      </c>
      <c r="I11" s="141">
        <v>45989</v>
      </c>
      <c r="J11" s="142">
        <v>541</v>
      </c>
      <c r="K11" s="141">
        <v>659</v>
      </c>
      <c r="L11" s="140">
        <f t="shared" si="2"/>
        <v>91805</v>
      </c>
      <c r="M11" s="146">
        <f t="shared" si="3"/>
        <v>0.24483415935951203</v>
      </c>
      <c r="N11" s="145">
        <v>346130</v>
      </c>
      <c r="O11" s="141">
        <v>332888</v>
      </c>
      <c r="P11" s="142">
        <v>2532</v>
      </c>
      <c r="Q11" s="141">
        <v>3061</v>
      </c>
      <c r="R11" s="140">
        <f t="shared" si="4"/>
        <v>684611</v>
      </c>
      <c r="S11" s="144">
        <f t="shared" si="5"/>
        <v>0.15629299786202103</v>
      </c>
      <c r="T11" s="143">
        <v>230261</v>
      </c>
      <c r="U11" s="141">
        <v>189468</v>
      </c>
      <c r="V11" s="142">
        <v>3503</v>
      </c>
      <c r="W11" s="141">
        <v>3419</v>
      </c>
      <c r="X11" s="140">
        <f t="shared" si="6"/>
        <v>426651</v>
      </c>
      <c r="Y11" s="139">
        <f t="shared" si="7"/>
        <v>0.6046159507419413</v>
      </c>
    </row>
    <row r="12" spans="1:25" ht="19.5" customHeight="1">
      <c r="A12" s="147" t="s">
        <v>153</v>
      </c>
      <c r="B12" s="145">
        <v>24567</v>
      </c>
      <c r="C12" s="141">
        <v>27293</v>
      </c>
      <c r="D12" s="142">
        <v>0</v>
      </c>
      <c r="E12" s="141">
        <v>0</v>
      </c>
      <c r="F12" s="140">
        <f aca="true" t="shared" si="8" ref="F12:F23">SUM(B12:E12)</f>
        <v>51860</v>
      </c>
      <c r="G12" s="144">
        <f t="shared" si="1"/>
        <v>0.07020203729398626</v>
      </c>
      <c r="H12" s="143">
        <v>23864</v>
      </c>
      <c r="I12" s="141">
        <v>27035</v>
      </c>
      <c r="J12" s="142"/>
      <c r="K12" s="141"/>
      <c r="L12" s="140">
        <f aca="true" t="shared" si="9" ref="L12:L23">SUM(H12:K12)</f>
        <v>50899</v>
      </c>
      <c r="M12" s="146">
        <f aca="true" t="shared" si="10" ref="M12:M23">IF(ISERROR(F12/L12-1),"         /0",(F12/L12-1))</f>
        <v>0.018880528104677996</v>
      </c>
      <c r="N12" s="145">
        <v>144203</v>
      </c>
      <c r="O12" s="141">
        <v>144773</v>
      </c>
      <c r="P12" s="142"/>
      <c r="Q12" s="141"/>
      <c r="R12" s="140">
        <f aca="true" t="shared" si="11" ref="R12:R23">SUM(N12:Q12)</f>
        <v>288976</v>
      </c>
      <c r="S12" s="144">
        <f t="shared" si="5"/>
        <v>0.06597166179067439</v>
      </c>
      <c r="T12" s="143">
        <v>131303</v>
      </c>
      <c r="U12" s="141">
        <v>128442</v>
      </c>
      <c r="V12" s="142"/>
      <c r="W12" s="141"/>
      <c r="X12" s="140">
        <f aca="true" t="shared" si="12" ref="X12:X23">SUM(T12:W12)</f>
        <v>259745</v>
      </c>
      <c r="Y12" s="139">
        <f aca="true" t="shared" si="13" ref="Y12:Y23">IF(ISERROR(R12/X12-1),"         /0",IF(R12/X12&gt;5,"  *  ",(R12/X12-1)))</f>
        <v>0.1125372961943445</v>
      </c>
    </row>
    <row r="13" spans="1:25" ht="19.5" customHeight="1">
      <c r="A13" s="147" t="s">
        <v>154</v>
      </c>
      <c r="B13" s="145">
        <v>21228</v>
      </c>
      <c r="C13" s="141">
        <v>23140</v>
      </c>
      <c r="D13" s="142">
        <v>0</v>
      </c>
      <c r="E13" s="141">
        <v>0</v>
      </c>
      <c r="F13" s="140">
        <f>SUM(B13:E13)</f>
        <v>44368</v>
      </c>
      <c r="G13" s="144">
        <f>F13/$F$9</f>
        <v>0.06006023892517513</v>
      </c>
      <c r="H13" s="143">
        <v>12578</v>
      </c>
      <c r="I13" s="141">
        <v>13997</v>
      </c>
      <c r="J13" s="142"/>
      <c r="K13" s="141"/>
      <c r="L13" s="140">
        <f>SUM(H13:K13)</f>
        <v>26575</v>
      </c>
      <c r="M13" s="146">
        <f>IF(ISERROR(F13/L13-1),"         /0",(F13/L13-1))</f>
        <v>0.6695390404515522</v>
      </c>
      <c r="N13" s="145">
        <v>118892</v>
      </c>
      <c r="O13" s="141">
        <v>114076</v>
      </c>
      <c r="P13" s="142"/>
      <c r="Q13" s="141"/>
      <c r="R13" s="140">
        <f>SUM(N13:Q13)</f>
        <v>232968</v>
      </c>
      <c r="S13" s="144">
        <f>R13/$R$9</f>
        <v>0.05318533755069567</v>
      </c>
      <c r="T13" s="143">
        <v>83256</v>
      </c>
      <c r="U13" s="141">
        <v>81297</v>
      </c>
      <c r="V13" s="142">
        <v>687</v>
      </c>
      <c r="W13" s="141">
        <v>596</v>
      </c>
      <c r="X13" s="140">
        <f>SUM(T13:W13)</f>
        <v>165836</v>
      </c>
      <c r="Y13" s="139">
        <f>IF(ISERROR(R13/X13-1),"         /0",IF(R13/X13&gt;5,"  *  ",(R13/X13-1)))</f>
        <v>0.4048095709013724</v>
      </c>
    </row>
    <row r="14" spans="1:25" ht="19.5" customHeight="1">
      <c r="A14" s="147" t="s">
        <v>155</v>
      </c>
      <c r="B14" s="145">
        <v>11652</v>
      </c>
      <c r="C14" s="141">
        <v>13016</v>
      </c>
      <c r="D14" s="142">
        <v>0</v>
      </c>
      <c r="E14" s="141">
        <v>0</v>
      </c>
      <c r="F14" s="140">
        <f t="shared" si="8"/>
        <v>24668</v>
      </c>
      <c r="G14" s="144">
        <f aca="true" t="shared" si="14" ref="G14:G20">F14/$F$9</f>
        <v>0.0333926698027006</v>
      </c>
      <c r="H14" s="143">
        <v>14213</v>
      </c>
      <c r="I14" s="141">
        <v>17378</v>
      </c>
      <c r="J14" s="142"/>
      <c r="K14" s="141"/>
      <c r="L14" s="140">
        <f t="shared" si="9"/>
        <v>31591</v>
      </c>
      <c r="M14" s="146">
        <f t="shared" si="10"/>
        <v>-0.2191446931087968</v>
      </c>
      <c r="N14" s="145">
        <v>84618</v>
      </c>
      <c r="O14" s="141">
        <v>77473</v>
      </c>
      <c r="P14" s="142"/>
      <c r="Q14" s="141"/>
      <c r="R14" s="140">
        <f t="shared" si="11"/>
        <v>162091</v>
      </c>
      <c r="S14" s="144">
        <f aca="true" t="shared" si="15" ref="S14:S20">R14/$R$9</f>
        <v>0.03700450082813868</v>
      </c>
      <c r="T14" s="143">
        <v>97730</v>
      </c>
      <c r="U14" s="141">
        <v>87221</v>
      </c>
      <c r="V14" s="142"/>
      <c r="W14" s="141"/>
      <c r="X14" s="140">
        <f t="shared" si="12"/>
        <v>184951</v>
      </c>
      <c r="Y14" s="139">
        <f t="shared" si="13"/>
        <v>-0.12360030494563423</v>
      </c>
    </row>
    <row r="15" spans="1:25" ht="19.5" customHeight="1">
      <c r="A15" s="147" t="s">
        <v>269</v>
      </c>
      <c r="B15" s="145">
        <v>10787</v>
      </c>
      <c r="C15" s="141">
        <v>12688</v>
      </c>
      <c r="D15" s="142">
        <v>0</v>
      </c>
      <c r="E15" s="141">
        <v>0</v>
      </c>
      <c r="F15" s="140">
        <f t="shared" si="8"/>
        <v>23475</v>
      </c>
      <c r="G15" s="144">
        <f t="shared" si="14"/>
        <v>0.03177772513452232</v>
      </c>
      <c r="H15" s="143"/>
      <c r="I15" s="141"/>
      <c r="J15" s="142"/>
      <c r="K15" s="141"/>
      <c r="L15" s="140">
        <f t="shared" si="9"/>
        <v>0</v>
      </c>
      <c r="M15" s="146" t="str">
        <f t="shared" si="10"/>
        <v>         /0</v>
      </c>
      <c r="N15" s="145">
        <v>51943</v>
      </c>
      <c r="O15" s="141">
        <v>51581</v>
      </c>
      <c r="P15" s="142"/>
      <c r="Q15" s="141"/>
      <c r="R15" s="140">
        <f t="shared" si="11"/>
        <v>103524</v>
      </c>
      <c r="S15" s="144">
        <f t="shared" si="15"/>
        <v>0.02363397069382155</v>
      </c>
      <c r="T15" s="143"/>
      <c r="U15" s="141"/>
      <c r="V15" s="142"/>
      <c r="W15" s="141"/>
      <c r="X15" s="140">
        <f t="shared" si="12"/>
        <v>0</v>
      </c>
      <c r="Y15" s="139" t="str">
        <f t="shared" si="13"/>
        <v>         /0</v>
      </c>
    </row>
    <row r="16" spans="1:25" ht="19.5" customHeight="1">
      <c r="A16" s="147" t="s">
        <v>270</v>
      </c>
      <c r="B16" s="145">
        <v>10724</v>
      </c>
      <c r="C16" s="141">
        <v>12053</v>
      </c>
      <c r="D16" s="142">
        <v>0</v>
      </c>
      <c r="E16" s="141">
        <v>0</v>
      </c>
      <c r="F16" s="140">
        <f t="shared" si="8"/>
        <v>22777</v>
      </c>
      <c r="G16" s="144">
        <f t="shared" si="14"/>
        <v>0.030832853903685405</v>
      </c>
      <c r="H16" s="143">
        <v>8616</v>
      </c>
      <c r="I16" s="141">
        <v>9894</v>
      </c>
      <c r="J16" s="142"/>
      <c r="K16" s="141"/>
      <c r="L16" s="140">
        <f t="shared" si="9"/>
        <v>18510</v>
      </c>
      <c r="M16" s="146">
        <f t="shared" si="10"/>
        <v>0.23052404105888713</v>
      </c>
      <c r="N16" s="145">
        <v>72091</v>
      </c>
      <c r="O16" s="141">
        <v>71631</v>
      </c>
      <c r="P16" s="142"/>
      <c r="Q16" s="141"/>
      <c r="R16" s="140">
        <f t="shared" si="11"/>
        <v>143722</v>
      </c>
      <c r="S16" s="144">
        <f t="shared" si="15"/>
        <v>0.03281095722786427</v>
      </c>
      <c r="T16" s="143">
        <v>73182</v>
      </c>
      <c r="U16" s="141">
        <v>70032</v>
      </c>
      <c r="V16" s="142"/>
      <c r="W16" s="141"/>
      <c r="X16" s="140">
        <f t="shared" si="12"/>
        <v>143214</v>
      </c>
      <c r="Y16" s="139">
        <f t="shared" si="13"/>
        <v>0.0035471392461630114</v>
      </c>
    </row>
    <row r="17" spans="1:25" ht="19.5" customHeight="1">
      <c r="A17" s="147" t="s">
        <v>157</v>
      </c>
      <c r="B17" s="145">
        <v>9120</v>
      </c>
      <c r="C17" s="141">
        <v>9289</v>
      </c>
      <c r="D17" s="142">
        <v>0</v>
      </c>
      <c r="E17" s="141">
        <v>0</v>
      </c>
      <c r="F17" s="140">
        <f t="shared" si="8"/>
        <v>18409</v>
      </c>
      <c r="G17" s="144">
        <f t="shared" si="14"/>
        <v>0.024919963450539782</v>
      </c>
      <c r="H17" s="143">
        <v>8406</v>
      </c>
      <c r="I17" s="141">
        <v>8969</v>
      </c>
      <c r="J17" s="142"/>
      <c r="K17" s="141"/>
      <c r="L17" s="140">
        <f t="shared" si="9"/>
        <v>17375</v>
      </c>
      <c r="M17" s="146">
        <f t="shared" si="10"/>
        <v>0.0595107913669064</v>
      </c>
      <c r="N17" s="145">
        <v>64614</v>
      </c>
      <c r="O17" s="141">
        <v>57363</v>
      </c>
      <c r="P17" s="142"/>
      <c r="Q17" s="141"/>
      <c r="R17" s="140">
        <f t="shared" si="11"/>
        <v>121977</v>
      </c>
      <c r="S17" s="144">
        <f t="shared" si="15"/>
        <v>0.027846691040920666</v>
      </c>
      <c r="T17" s="143">
        <v>58974</v>
      </c>
      <c r="U17" s="141">
        <v>58897</v>
      </c>
      <c r="V17" s="142"/>
      <c r="W17" s="141"/>
      <c r="X17" s="140">
        <f t="shared" si="12"/>
        <v>117871</v>
      </c>
      <c r="Y17" s="139">
        <f t="shared" si="13"/>
        <v>0.034834692163466796</v>
      </c>
    </row>
    <row r="18" spans="1:25" ht="19.5" customHeight="1">
      <c r="A18" s="147" t="s">
        <v>271</v>
      </c>
      <c r="B18" s="145">
        <v>8553</v>
      </c>
      <c r="C18" s="141">
        <v>9073</v>
      </c>
      <c r="D18" s="142">
        <v>0</v>
      </c>
      <c r="E18" s="141">
        <v>0</v>
      </c>
      <c r="F18" s="140">
        <f t="shared" si="8"/>
        <v>17626</v>
      </c>
      <c r="G18" s="144">
        <f t="shared" si="14"/>
        <v>0.023860029104199803</v>
      </c>
      <c r="H18" s="143">
        <v>4325</v>
      </c>
      <c r="I18" s="141">
        <v>4624</v>
      </c>
      <c r="J18" s="142"/>
      <c r="K18" s="141"/>
      <c r="L18" s="140">
        <f t="shared" si="9"/>
        <v>8949</v>
      </c>
      <c r="M18" s="146">
        <f t="shared" si="10"/>
        <v>0.9696055425187171</v>
      </c>
      <c r="N18" s="145">
        <v>38946</v>
      </c>
      <c r="O18" s="141">
        <v>39115</v>
      </c>
      <c r="P18" s="142"/>
      <c r="Q18" s="141"/>
      <c r="R18" s="140">
        <f t="shared" si="11"/>
        <v>78061</v>
      </c>
      <c r="S18" s="144">
        <f t="shared" si="15"/>
        <v>0.017820905165279587</v>
      </c>
      <c r="T18" s="143">
        <v>24791</v>
      </c>
      <c r="U18" s="141">
        <v>24806</v>
      </c>
      <c r="V18" s="142"/>
      <c r="W18" s="141"/>
      <c r="X18" s="140">
        <f t="shared" si="12"/>
        <v>49597</v>
      </c>
      <c r="Y18" s="139">
        <f t="shared" si="13"/>
        <v>0.573905679779019</v>
      </c>
    </row>
    <row r="19" spans="1:25" ht="19.5" customHeight="1">
      <c r="A19" s="147" t="s">
        <v>163</v>
      </c>
      <c r="B19" s="145">
        <v>7785</v>
      </c>
      <c r="C19" s="141">
        <v>9269</v>
      </c>
      <c r="D19" s="142">
        <v>0</v>
      </c>
      <c r="E19" s="141">
        <v>0</v>
      </c>
      <c r="F19" s="140">
        <f t="shared" si="8"/>
        <v>17054</v>
      </c>
      <c r="G19" s="144">
        <f t="shared" si="14"/>
        <v>0.023085722021049783</v>
      </c>
      <c r="H19" s="143">
        <v>8183</v>
      </c>
      <c r="I19" s="141">
        <v>9368</v>
      </c>
      <c r="J19" s="142"/>
      <c r="K19" s="141"/>
      <c r="L19" s="140">
        <f t="shared" si="9"/>
        <v>17551</v>
      </c>
      <c r="M19" s="146">
        <f t="shared" si="10"/>
        <v>-0.028317474787761365</v>
      </c>
      <c r="N19" s="145">
        <v>44730</v>
      </c>
      <c r="O19" s="141">
        <v>43647</v>
      </c>
      <c r="P19" s="142"/>
      <c r="Q19" s="141"/>
      <c r="R19" s="140">
        <f t="shared" si="11"/>
        <v>88377</v>
      </c>
      <c r="S19" s="144">
        <f t="shared" si="15"/>
        <v>0.020175992311037703</v>
      </c>
      <c r="T19" s="143">
        <v>43586</v>
      </c>
      <c r="U19" s="141">
        <v>42656</v>
      </c>
      <c r="V19" s="142"/>
      <c r="W19" s="141"/>
      <c r="X19" s="140">
        <f t="shared" si="12"/>
        <v>86242</v>
      </c>
      <c r="Y19" s="139">
        <f t="shared" si="13"/>
        <v>0.024755919389624514</v>
      </c>
    </row>
    <row r="20" spans="1:25" ht="19.5" customHeight="1">
      <c r="A20" s="147" t="s">
        <v>158</v>
      </c>
      <c r="B20" s="145">
        <v>7728</v>
      </c>
      <c r="C20" s="141">
        <v>8330</v>
      </c>
      <c r="D20" s="142">
        <v>0</v>
      </c>
      <c r="E20" s="141">
        <v>0</v>
      </c>
      <c r="F20" s="140">
        <f t="shared" si="8"/>
        <v>16058</v>
      </c>
      <c r="G20" s="144">
        <f t="shared" si="14"/>
        <v>0.021737453044096248</v>
      </c>
      <c r="H20" s="143">
        <v>7713</v>
      </c>
      <c r="I20" s="141">
        <v>8476</v>
      </c>
      <c r="J20" s="142"/>
      <c r="K20" s="141"/>
      <c r="L20" s="140">
        <f t="shared" si="9"/>
        <v>16189</v>
      </c>
      <c r="M20" s="146">
        <f t="shared" si="10"/>
        <v>-0.008091914262771005</v>
      </c>
      <c r="N20" s="145">
        <v>49630</v>
      </c>
      <c r="O20" s="141">
        <v>46752</v>
      </c>
      <c r="P20" s="142"/>
      <c r="Q20" s="141"/>
      <c r="R20" s="140">
        <f t="shared" si="11"/>
        <v>96382</v>
      </c>
      <c r="S20" s="144">
        <f t="shared" si="15"/>
        <v>0.022003490624511308</v>
      </c>
      <c r="T20" s="143">
        <v>49428</v>
      </c>
      <c r="U20" s="141">
        <v>45265</v>
      </c>
      <c r="V20" s="142"/>
      <c r="W20" s="141"/>
      <c r="X20" s="140">
        <f t="shared" si="12"/>
        <v>94693</v>
      </c>
      <c r="Y20" s="139">
        <f t="shared" si="13"/>
        <v>0.017836587709756824</v>
      </c>
    </row>
    <row r="21" spans="1:25" ht="19.5" customHeight="1">
      <c r="A21" s="147" t="s">
        <v>160</v>
      </c>
      <c r="B21" s="145">
        <v>6938</v>
      </c>
      <c r="C21" s="141">
        <v>7165</v>
      </c>
      <c r="D21" s="142">
        <v>643</v>
      </c>
      <c r="E21" s="141">
        <v>478</v>
      </c>
      <c r="F21" s="140">
        <f t="shared" si="8"/>
        <v>15224</v>
      </c>
      <c r="G21" s="144">
        <f t="shared" si="1"/>
        <v>0.020608480828454432</v>
      </c>
      <c r="H21" s="143">
        <v>6374</v>
      </c>
      <c r="I21" s="141">
        <v>8094</v>
      </c>
      <c r="J21" s="142">
        <v>646</v>
      </c>
      <c r="K21" s="141">
        <v>641</v>
      </c>
      <c r="L21" s="140">
        <f t="shared" si="9"/>
        <v>15755</v>
      </c>
      <c r="M21" s="146">
        <f t="shared" si="10"/>
        <v>-0.033703586163122856</v>
      </c>
      <c r="N21" s="145">
        <v>38904</v>
      </c>
      <c r="O21" s="141">
        <v>39000</v>
      </c>
      <c r="P21" s="142">
        <v>3491</v>
      </c>
      <c r="Q21" s="141">
        <v>2928</v>
      </c>
      <c r="R21" s="140">
        <f t="shared" si="11"/>
        <v>84323</v>
      </c>
      <c r="S21" s="144">
        <f t="shared" si="5"/>
        <v>0.019250485982140512</v>
      </c>
      <c r="T21" s="143">
        <v>37608</v>
      </c>
      <c r="U21" s="141">
        <v>37842</v>
      </c>
      <c r="V21" s="142">
        <v>3128</v>
      </c>
      <c r="W21" s="141">
        <v>2995</v>
      </c>
      <c r="X21" s="140">
        <f t="shared" si="12"/>
        <v>81573</v>
      </c>
      <c r="Y21" s="139">
        <f t="shared" si="13"/>
        <v>0.03371213514275562</v>
      </c>
    </row>
    <row r="22" spans="1:25" ht="19.5" customHeight="1">
      <c r="A22" s="147" t="s">
        <v>159</v>
      </c>
      <c r="B22" s="145">
        <v>6588</v>
      </c>
      <c r="C22" s="141">
        <v>7623</v>
      </c>
      <c r="D22" s="142">
        <v>0</v>
      </c>
      <c r="E22" s="141">
        <v>0</v>
      </c>
      <c r="F22" s="140">
        <f t="shared" si="8"/>
        <v>14211</v>
      </c>
      <c r="G22" s="144">
        <f t="shared" si="1"/>
        <v>0.019237199228400285</v>
      </c>
      <c r="H22" s="143">
        <v>5215</v>
      </c>
      <c r="I22" s="141">
        <v>5868</v>
      </c>
      <c r="J22" s="142"/>
      <c r="K22" s="141"/>
      <c r="L22" s="140">
        <f t="shared" si="9"/>
        <v>11083</v>
      </c>
      <c r="M22" s="146">
        <f t="shared" si="10"/>
        <v>0.2822340521519444</v>
      </c>
      <c r="N22" s="145">
        <v>45937</v>
      </c>
      <c r="O22" s="141">
        <v>43651</v>
      </c>
      <c r="P22" s="142"/>
      <c r="Q22" s="141"/>
      <c r="R22" s="140">
        <f t="shared" si="11"/>
        <v>89588</v>
      </c>
      <c r="S22" s="144">
        <f t="shared" si="5"/>
        <v>0.020452457077760566</v>
      </c>
      <c r="T22" s="143">
        <v>36719</v>
      </c>
      <c r="U22" s="141">
        <v>36504</v>
      </c>
      <c r="V22" s="142"/>
      <c r="W22" s="141"/>
      <c r="X22" s="140">
        <f t="shared" si="12"/>
        <v>73223</v>
      </c>
      <c r="Y22" s="139">
        <f t="shared" si="13"/>
        <v>0.22349534982177732</v>
      </c>
    </row>
    <row r="23" spans="1:25" ht="19.5" customHeight="1">
      <c r="A23" s="147" t="s">
        <v>156</v>
      </c>
      <c r="B23" s="145">
        <v>6846</v>
      </c>
      <c r="C23" s="141">
        <v>7287</v>
      </c>
      <c r="D23" s="142">
        <v>0</v>
      </c>
      <c r="E23" s="141">
        <v>0</v>
      </c>
      <c r="F23" s="140">
        <f t="shared" si="8"/>
        <v>14133</v>
      </c>
      <c r="G23" s="144">
        <f t="shared" si="1"/>
        <v>0.019131611898879828</v>
      </c>
      <c r="H23" s="143">
        <v>10649</v>
      </c>
      <c r="I23" s="141">
        <v>11019</v>
      </c>
      <c r="J23" s="142"/>
      <c r="K23" s="141"/>
      <c r="L23" s="140">
        <f t="shared" si="9"/>
        <v>21668</v>
      </c>
      <c r="M23" s="146">
        <f t="shared" si="10"/>
        <v>-0.34774783090271366</v>
      </c>
      <c r="N23" s="145">
        <v>49743</v>
      </c>
      <c r="O23" s="141">
        <v>50067</v>
      </c>
      <c r="P23" s="142">
        <v>506</v>
      </c>
      <c r="Q23" s="141">
        <v>508</v>
      </c>
      <c r="R23" s="140">
        <f t="shared" si="11"/>
        <v>100824</v>
      </c>
      <c r="S23" s="144">
        <f t="shared" si="5"/>
        <v>0.023017575260170238</v>
      </c>
      <c r="T23" s="143">
        <v>71155</v>
      </c>
      <c r="U23" s="141">
        <v>68796</v>
      </c>
      <c r="V23" s="142"/>
      <c r="W23" s="141"/>
      <c r="X23" s="140">
        <f t="shared" si="12"/>
        <v>139951</v>
      </c>
      <c r="Y23" s="139">
        <f t="shared" si="13"/>
        <v>-0.2795764231766833</v>
      </c>
    </row>
    <row r="24" spans="1:25" ht="19.5" customHeight="1">
      <c r="A24" s="147" t="s">
        <v>162</v>
      </c>
      <c r="B24" s="145">
        <v>5925</v>
      </c>
      <c r="C24" s="141">
        <v>7085</v>
      </c>
      <c r="D24" s="142">
        <v>0</v>
      </c>
      <c r="E24" s="141">
        <v>0</v>
      </c>
      <c r="F24" s="140">
        <f t="shared" si="0"/>
        <v>13010</v>
      </c>
      <c r="G24" s="144">
        <f t="shared" si="1"/>
        <v>0.0176114250905276</v>
      </c>
      <c r="H24" s="143">
        <v>6440</v>
      </c>
      <c r="I24" s="141">
        <v>7408</v>
      </c>
      <c r="J24" s="142"/>
      <c r="K24" s="141"/>
      <c r="L24" s="140">
        <f t="shared" si="2"/>
        <v>13848</v>
      </c>
      <c r="M24" s="146">
        <f t="shared" si="3"/>
        <v>-0.06051415366839974</v>
      </c>
      <c r="N24" s="145">
        <v>40997</v>
      </c>
      <c r="O24" s="141">
        <v>37135</v>
      </c>
      <c r="P24" s="142"/>
      <c r="Q24" s="141"/>
      <c r="R24" s="140">
        <f t="shared" si="4"/>
        <v>78132</v>
      </c>
      <c r="S24" s="144">
        <f t="shared" si="5"/>
        <v>0.017837114082238564</v>
      </c>
      <c r="T24" s="143">
        <v>40960</v>
      </c>
      <c r="U24" s="141">
        <v>36614</v>
      </c>
      <c r="V24" s="142"/>
      <c r="W24" s="141"/>
      <c r="X24" s="140">
        <f t="shared" si="6"/>
        <v>77574</v>
      </c>
      <c r="Y24" s="139">
        <f t="shared" si="7"/>
        <v>0.007193131719390511</v>
      </c>
    </row>
    <row r="25" spans="1:25" ht="19.5" customHeight="1">
      <c r="A25" s="147" t="s">
        <v>165</v>
      </c>
      <c r="B25" s="145">
        <v>5145</v>
      </c>
      <c r="C25" s="141">
        <v>6320</v>
      </c>
      <c r="D25" s="142">
        <v>0</v>
      </c>
      <c r="E25" s="141">
        <v>0</v>
      </c>
      <c r="F25" s="140">
        <f t="shared" si="0"/>
        <v>11465</v>
      </c>
      <c r="G25" s="144">
        <f t="shared" si="1"/>
        <v>0.015519983755795459</v>
      </c>
      <c r="H25" s="143">
        <v>3535</v>
      </c>
      <c r="I25" s="141">
        <v>3818</v>
      </c>
      <c r="J25" s="142"/>
      <c r="K25" s="141"/>
      <c r="L25" s="140">
        <f t="shared" si="2"/>
        <v>7353</v>
      </c>
      <c r="M25" s="146">
        <f t="shared" si="3"/>
        <v>0.5592275261797905</v>
      </c>
      <c r="N25" s="145">
        <v>23344</v>
      </c>
      <c r="O25" s="141">
        <v>20102</v>
      </c>
      <c r="P25" s="142"/>
      <c r="Q25" s="141"/>
      <c r="R25" s="140">
        <f t="shared" si="4"/>
        <v>43446</v>
      </c>
      <c r="S25" s="144">
        <f t="shared" si="5"/>
        <v>0.009918487411264741</v>
      </c>
      <c r="T25" s="143">
        <v>20363</v>
      </c>
      <c r="U25" s="141">
        <v>17125</v>
      </c>
      <c r="V25" s="142"/>
      <c r="W25" s="141"/>
      <c r="X25" s="140">
        <f t="shared" si="6"/>
        <v>37488</v>
      </c>
      <c r="Y25" s="139">
        <f t="shared" si="7"/>
        <v>0.15893085787451988</v>
      </c>
    </row>
    <row r="26" spans="1:25" ht="19.5" customHeight="1">
      <c r="A26" s="147" t="s">
        <v>161</v>
      </c>
      <c r="B26" s="145">
        <v>4852</v>
      </c>
      <c r="C26" s="141">
        <v>5725</v>
      </c>
      <c r="D26" s="142">
        <v>0</v>
      </c>
      <c r="E26" s="141">
        <v>0</v>
      </c>
      <c r="F26" s="140">
        <f t="shared" si="0"/>
        <v>10577</v>
      </c>
      <c r="G26" s="144">
        <f t="shared" si="1"/>
        <v>0.014317912619716404</v>
      </c>
      <c r="H26" s="143">
        <v>4493</v>
      </c>
      <c r="I26" s="141">
        <v>6083</v>
      </c>
      <c r="J26" s="142"/>
      <c r="K26" s="141"/>
      <c r="L26" s="140">
        <f t="shared" si="2"/>
        <v>10576</v>
      </c>
      <c r="M26" s="146">
        <f t="shared" si="3"/>
        <v>9.455370650535144E-05</v>
      </c>
      <c r="N26" s="145">
        <v>39599</v>
      </c>
      <c r="O26" s="141">
        <v>37321</v>
      </c>
      <c r="P26" s="142"/>
      <c r="Q26" s="141"/>
      <c r="R26" s="140">
        <f t="shared" si="4"/>
        <v>76920</v>
      </c>
      <c r="S26" s="144">
        <f t="shared" si="5"/>
        <v>0.017560421020910644</v>
      </c>
      <c r="T26" s="143">
        <v>74547</v>
      </c>
      <c r="U26" s="141">
        <v>72889</v>
      </c>
      <c r="V26" s="142"/>
      <c r="W26" s="141"/>
      <c r="X26" s="140">
        <f t="shared" si="6"/>
        <v>147436</v>
      </c>
      <c r="Y26" s="139">
        <f t="shared" si="7"/>
        <v>-0.4782821020646246</v>
      </c>
    </row>
    <row r="27" spans="1:25" ht="19.5" customHeight="1">
      <c r="A27" s="147" t="s">
        <v>249</v>
      </c>
      <c r="B27" s="145">
        <v>4558</v>
      </c>
      <c r="C27" s="141">
        <v>4929</v>
      </c>
      <c r="D27" s="142">
        <v>0</v>
      </c>
      <c r="E27" s="141">
        <v>0</v>
      </c>
      <c r="F27" s="140">
        <f t="shared" si="0"/>
        <v>9487</v>
      </c>
      <c r="G27" s="144">
        <f t="shared" si="1"/>
        <v>0.0128423973738536</v>
      </c>
      <c r="H27" s="143">
        <v>3580</v>
      </c>
      <c r="I27" s="141">
        <v>4611</v>
      </c>
      <c r="J27" s="142"/>
      <c r="K27" s="141"/>
      <c r="L27" s="140">
        <f t="shared" si="2"/>
        <v>8191</v>
      </c>
      <c r="M27" s="146">
        <f t="shared" si="3"/>
        <v>0.15822243926260526</v>
      </c>
      <c r="N27" s="145">
        <v>16910</v>
      </c>
      <c r="O27" s="141">
        <v>18179</v>
      </c>
      <c r="P27" s="142"/>
      <c r="Q27" s="141"/>
      <c r="R27" s="140">
        <f t="shared" si="4"/>
        <v>35089</v>
      </c>
      <c r="S27" s="144">
        <f t="shared" si="5"/>
        <v>0.008010629396811408</v>
      </c>
      <c r="T27" s="143">
        <v>31679</v>
      </c>
      <c r="U27" s="141">
        <v>29953</v>
      </c>
      <c r="V27" s="142"/>
      <c r="W27" s="141"/>
      <c r="X27" s="140">
        <f t="shared" si="6"/>
        <v>61632</v>
      </c>
      <c r="Y27" s="139">
        <f t="shared" si="7"/>
        <v>-0.4306691329179647</v>
      </c>
    </row>
    <row r="28" spans="1:25" ht="19.5" customHeight="1">
      <c r="A28" s="147" t="s">
        <v>272</v>
      </c>
      <c r="B28" s="145">
        <v>3629</v>
      </c>
      <c r="C28" s="141">
        <v>4802</v>
      </c>
      <c r="D28" s="142">
        <v>0</v>
      </c>
      <c r="E28" s="141">
        <v>0</v>
      </c>
      <c r="F28" s="140">
        <f t="shared" si="0"/>
        <v>8431</v>
      </c>
      <c r="G28" s="144">
        <f t="shared" si="1"/>
        <v>0.01141290737419202</v>
      </c>
      <c r="H28" s="143">
        <v>2936</v>
      </c>
      <c r="I28" s="141">
        <v>3791</v>
      </c>
      <c r="J28" s="142"/>
      <c r="K28" s="141"/>
      <c r="L28" s="140">
        <f t="shared" si="2"/>
        <v>6727</v>
      </c>
      <c r="M28" s="146" t="s">
        <v>50</v>
      </c>
      <c r="N28" s="145">
        <v>23891</v>
      </c>
      <c r="O28" s="141">
        <v>23629</v>
      </c>
      <c r="P28" s="142"/>
      <c r="Q28" s="141"/>
      <c r="R28" s="140">
        <f t="shared" si="4"/>
        <v>47520</v>
      </c>
      <c r="S28" s="144">
        <f t="shared" si="5"/>
        <v>0.01084855963226305</v>
      </c>
      <c r="T28" s="143">
        <v>19906</v>
      </c>
      <c r="U28" s="141">
        <v>20598</v>
      </c>
      <c r="V28" s="142"/>
      <c r="W28" s="141"/>
      <c r="X28" s="140">
        <f t="shared" si="6"/>
        <v>40504</v>
      </c>
      <c r="Y28" s="139">
        <f t="shared" si="7"/>
        <v>0.17321746000395022</v>
      </c>
    </row>
    <row r="29" spans="1:25" ht="19.5" customHeight="1">
      <c r="A29" s="147" t="s">
        <v>273</v>
      </c>
      <c r="B29" s="145">
        <v>3173</v>
      </c>
      <c r="C29" s="141">
        <v>4144</v>
      </c>
      <c r="D29" s="142">
        <v>0</v>
      </c>
      <c r="E29" s="141">
        <v>0</v>
      </c>
      <c r="F29" s="140">
        <f t="shared" si="0"/>
        <v>7317</v>
      </c>
      <c r="G29" s="144">
        <f t="shared" si="1"/>
        <v>0.009904903719245997</v>
      </c>
      <c r="H29" s="143">
        <v>3656</v>
      </c>
      <c r="I29" s="141">
        <v>4475</v>
      </c>
      <c r="J29" s="142"/>
      <c r="K29" s="141"/>
      <c r="L29" s="140">
        <f t="shared" si="2"/>
        <v>8131</v>
      </c>
      <c r="M29" s="146">
        <f t="shared" si="3"/>
        <v>-0.10011068749231333</v>
      </c>
      <c r="N29" s="145">
        <v>22817</v>
      </c>
      <c r="O29" s="141">
        <v>26198</v>
      </c>
      <c r="P29" s="142"/>
      <c r="Q29" s="141"/>
      <c r="R29" s="140">
        <f t="shared" si="4"/>
        <v>49015</v>
      </c>
      <c r="S29" s="144">
        <f t="shared" si="5"/>
        <v>0.01118986006682183</v>
      </c>
      <c r="T29" s="143">
        <v>22937</v>
      </c>
      <c r="U29" s="141">
        <v>23638</v>
      </c>
      <c r="V29" s="142"/>
      <c r="W29" s="141"/>
      <c r="X29" s="140">
        <f t="shared" si="6"/>
        <v>46575</v>
      </c>
      <c r="Y29" s="139">
        <f t="shared" si="7"/>
        <v>0.0523886205045625</v>
      </c>
    </row>
    <row r="30" spans="1:25" ht="19.5" customHeight="1">
      <c r="A30" s="147" t="s">
        <v>164</v>
      </c>
      <c r="B30" s="145">
        <v>3341</v>
      </c>
      <c r="C30" s="141">
        <v>3830</v>
      </c>
      <c r="D30" s="142">
        <v>0</v>
      </c>
      <c r="E30" s="141">
        <v>0</v>
      </c>
      <c r="F30" s="140">
        <f t="shared" si="0"/>
        <v>7171</v>
      </c>
      <c r="G30" s="144">
        <f t="shared" si="1"/>
        <v>0.00970726589732309</v>
      </c>
      <c r="H30" s="143">
        <v>2635</v>
      </c>
      <c r="I30" s="141">
        <v>2803</v>
      </c>
      <c r="J30" s="142"/>
      <c r="K30" s="141"/>
      <c r="L30" s="140">
        <f t="shared" si="2"/>
        <v>5438</v>
      </c>
      <c r="M30" s="146">
        <f t="shared" si="3"/>
        <v>0.31868333946303795</v>
      </c>
      <c r="N30" s="145">
        <v>19450</v>
      </c>
      <c r="O30" s="141">
        <v>18918</v>
      </c>
      <c r="P30" s="142"/>
      <c r="Q30" s="141"/>
      <c r="R30" s="140">
        <f t="shared" si="4"/>
        <v>38368</v>
      </c>
      <c r="S30" s="144">
        <f t="shared" si="5"/>
        <v>0.008759207406790167</v>
      </c>
      <c r="T30" s="143">
        <v>17194</v>
      </c>
      <c r="U30" s="141">
        <v>15950</v>
      </c>
      <c r="V30" s="142"/>
      <c r="W30" s="141"/>
      <c r="X30" s="140">
        <f t="shared" si="6"/>
        <v>33144</v>
      </c>
      <c r="Y30" s="139">
        <f t="shared" si="7"/>
        <v>0.1576152546463916</v>
      </c>
    </row>
    <row r="31" spans="1:25" ht="19.5" customHeight="1">
      <c r="A31" s="147" t="s">
        <v>274</v>
      </c>
      <c r="B31" s="145">
        <v>2825</v>
      </c>
      <c r="C31" s="141">
        <v>3650</v>
      </c>
      <c r="D31" s="142">
        <v>0</v>
      </c>
      <c r="E31" s="141">
        <v>0</v>
      </c>
      <c r="F31" s="140">
        <f t="shared" si="0"/>
        <v>6475</v>
      </c>
      <c r="G31" s="144">
        <f t="shared" si="1"/>
        <v>0.008765102033909776</v>
      </c>
      <c r="H31" s="143"/>
      <c r="I31" s="141"/>
      <c r="J31" s="142"/>
      <c r="K31" s="141"/>
      <c r="L31" s="140">
        <f t="shared" si="2"/>
        <v>0</v>
      </c>
      <c r="M31" s="146" t="str">
        <f t="shared" si="3"/>
        <v>         /0</v>
      </c>
      <c r="N31" s="145">
        <v>12150</v>
      </c>
      <c r="O31" s="141">
        <v>12281</v>
      </c>
      <c r="P31" s="142"/>
      <c r="Q31" s="141"/>
      <c r="R31" s="140">
        <f t="shared" si="4"/>
        <v>24431</v>
      </c>
      <c r="S31" s="144">
        <f t="shared" si="5"/>
        <v>0.005577465496124128</v>
      </c>
      <c r="T31" s="143"/>
      <c r="U31" s="141"/>
      <c r="V31" s="142"/>
      <c r="W31" s="141"/>
      <c r="X31" s="140">
        <f t="shared" si="6"/>
        <v>0</v>
      </c>
      <c r="Y31" s="139" t="str">
        <f t="shared" si="7"/>
        <v>         /0</v>
      </c>
    </row>
    <row r="32" spans="1:25" ht="19.5" customHeight="1">
      <c r="A32" s="147" t="s">
        <v>275</v>
      </c>
      <c r="B32" s="145">
        <v>1321</v>
      </c>
      <c r="C32" s="141">
        <v>1718</v>
      </c>
      <c r="D32" s="142">
        <v>821</v>
      </c>
      <c r="E32" s="141">
        <v>1034</v>
      </c>
      <c r="F32" s="140">
        <f t="shared" si="0"/>
        <v>4894</v>
      </c>
      <c r="G32" s="144">
        <f t="shared" si="1"/>
        <v>0.006624928085552811</v>
      </c>
      <c r="H32" s="143">
        <v>968</v>
      </c>
      <c r="I32" s="141">
        <v>1082</v>
      </c>
      <c r="J32" s="142">
        <v>1977</v>
      </c>
      <c r="K32" s="141">
        <v>2117</v>
      </c>
      <c r="L32" s="140">
        <f t="shared" si="2"/>
        <v>6144</v>
      </c>
      <c r="M32" s="146">
        <f t="shared" si="3"/>
        <v>-0.20345052083333337</v>
      </c>
      <c r="N32" s="145">
        <v>6297</v>
      </c>
      <c r="O32" s="141">
        <v>6871</v>
      </c>
      <c r="P32" s="142">
        <v>919</v>
      </c>
      <c r="Q32" s="141">
        <v>1131</v>
      </c>
      <c r="R32" s="140">
        <f t="shared" si="4"/>
        <v>15218</v>
      </c>
      <c r="S32" s="144">
        <f t="shared" si="5"/>
        <v>0.003474187299742826</v>
      </c>
      <c r="T32" s="143">
        <v>5775</v>
      </c>
      <c r="U32" s="141">
        <v>5780</v>
      </c>
      <c r="V32" s="142">
        <v>4204</v>
      </c>
      <c r="W32" s="141">
        <v>4264</v>
      </c>
      <c r="X32" s="140">
        <f t="shared" si="6"/>
        <v>20023</v>
      </c>
      <c r="Y32" s="139">
        <f t="shared" si="7"/>
        <v>-0.23997402986565453</v>
      </c>
    </row>
    <row r="33" spans="1:25" ht="19.5" customHeight="1">
      <c r="A33" s="147" t="s">
        <v>276</v>
      </c>
      <c r="B33" s="145">
        <v>1071</v>
      </c>
      <c r="C33" s="141">
        <v>1300</v>
      </c>
      <c r="D33" s="142">
        <v>0</v>
      </c>
      <c r="E33" s="141">
        <v>0</v>
      </c>
      <c r="F33" s="140">
        <f t="shared" si="0"/>
        <v>2371</v>
      </c>
      <c r="G33" s="144">
        <f t="shared" si="1"/>
        <v>0.003209584080679549</v>
      </c>
      <c r="H33" s="143">
        <v>1579</v>
      </c>
      <c r="I33" s="141">
        <v>1434</v>
      </c>
      <c r="J33" s="142"/>
      <c r="K33" s="141"/>
      <c r="L33" s="140">
        <f t="shared" si="2"/>
        <v>3013</v>
      </c>
      <c r="M33" s="146">
        <f t="shared" si="3"/>
        <v>-0.21307666777298373</v>
      </c>
      <c r="N33" s="145">
        <v>8130</v>
      </c>
      <c r="O33" s="141">
        <v>6974</v>
      </c>
      <c r="P33" s="142"/>
      <c r="Q33" s="141"/>
      <c r="R33" s="140">
        <f t="shared" si="4"/>
        <v>15104</v>
      </c>
      <c r="S33" s="144">
        <f t="shared" si="5"/>
        <v>0.0034481617147664374</v>
      </c>
      <c r="T33" s="143">
        <v>5324</v>
      </c>
      <c r="U33" s="141">
        <v>5358</v>
      </c>
      <c r="V33" s="142"/>
      <c r="W33" s="141"/>
      <c r="X33" s="140">
        <f t="shared" si="6"/>
        <v>10682</v>
      </c>
      <c r="Y33" s="139">
        <f t="shared" si="7"/>
        <v>0.4139674218311178</v>
      </c>
    </row>
    <row r="34" spans="1:25" ht="19.5" customHeight="1">
      <c r="A34" s="147" t="s">
        <v>277</v>
      </c>
      <c r="B34" s="145">
        <v>999</v>
      </c>
      <c r="C34" s="141">
        <v>996</v>
      </c>
      <c r="D34" s="142">
        <v>0</v>
      </c>
      <c r="E34" s="141">
        <v>0</v>
      </c>
      <c r="F34" s="140">
        <f t="shared" si="0"/>
        <v>1995</v>
      </c>
      <c r="G34" s="144">
        <f t="shared" si="1"/>
        <v>0.002700599005042472</v>
      </c>
      <c r="H34" s="143">
        <v>642</v>
      </c>
      <c r="I34" s="141">
        <v>987</v>
      </c>
      <c r="J34" s="142"/>
      <c r="K34" s="141"/>
      <c r="L34" s="140">
        <f t="shared" si="2"/>
        <v>1629</v>
      </c>
      <c r="M34" s="146">
        <f t="shared" si="3"/>
        <v>0.22467771639042367</v>
      </c>
      <c r="N34" s="145">
        <v>4776</v>
      </c>
      <c r="O34" s="141">
        <v>4713</v>
      </c>
      <c r="P34" s="142"/>
      <c r="Q34" s="141"/>
      <c r="R34" s="140">
        <f t="shared" si="4"/>
        <v>9489</v>
      </c>
      <c r="S34" s="144">
        <f t="shared" si="5"/>
        <v>0.0021662875073767693</v>
      </c>
      <c r="T34" s="143">
        <v>1712</v>
      </c>
      <c r="U34" s="141">
        <v>2334</v>
      </c>
      <c r="V34" s="142"/>
      <c r="W34" s="141"/>
      <c r="X34" s="140">
        <f t="shared" si="6"/>
        <v>4046</v>
      </c>
      <c r="Y34" s="139">
        <f t="shared" si="7"/>
        <v>1.3452792881858624</v>
      </c>
    </row>
    <row r="35" spans="1:25" ht="19.5" customHeight="1">
      <c r="A35" s="147" t="s">
        <v>178</v>
      </c>
      <c r="B35" s="145">
        <v>385</v>
      </c>
      <c r="C35" s="141">
        <v>657</v>
      </c>
      <c r="D35" s="142">
        <v>0</v>
      </c>
      <c r="E35" s="141">
        <v>0</v>
      </c>
      <c r="F35" s="140">
        <f t="shared" si="0"/>
        <v>1042</v>
      </c>
      <c r="G35" s="144">
        <f t="shared" si="1"/>
        <v>0.0014105384276963688</v>
      </c>
      <c r="H35" s="143">
        <v>560</v>
      </c>
      <c r="I35" s="141">
        <v>826</v>
      </c>
      <c r="J35" s="142">
        <v>0</v>
      </c>
      <c r="K35" s="141">
        <v>0</v>
      </c>
      <c r="L35" s="140">
        <f t="shared" si="2"/>
        <v>1386</v>
      </c>
      <c r="M35" s="146">
        <f t="shared" si="3"/>
        <v>-0.2481962481962482</v>
      </c>
      <c r="N35" s="145">
        <v>2835</v>
      </c>
      <c r="O35" s="141">
        <v>3464</v>
      </c>
      <c r="P35" s="142">
        <v>0</v>
      </c>
      <c r="Q35" s="141">
        <v>0</v>
      </c>
      <c r="R35" s="140">
        <f t="shared" si="4"/>
        <v>6299</v>
      </c>
      <c r="S35" s="144">
        <f t="shared" si="5"/>
        <v>0.0014380277172479999</v>
      </c>
      <c r="T35" s="143">
        <v>3350</v>
      </c>
      <c r="U35" s="141">
        <v>3746</v>
      </c>
      <c r="V35" s="142">
        <v>0</v>
      </c>
      <c r="W35" s="141">
        <v>0</v>
      </c>
      <c r="X35" s="140">
        <f t="shared" si="6"/>
        <v>7096</v>
      </c>
      <c r="Y35" s="139">
        <f t="shared" si="7"/>
        <v>-0.1123167981961668</v>
      </c>
    </row>
    <row r="36" spans="1:25" ht="19.5" customHeight="1">
      <c r="A36" s="147" t="s">
        <v>278</v>
      </c>
      <c r="B36" s="145">
        <v>307</v>
      </c>
      <c r="C36" s="141">
        <v>479</v>
      </c>
      <c r="D36" s="142">
        <v>0</v>
      </c>
      <c r="E36" s="141">
        <v>0</v>
      </c>
      <c r="F36" s="140">
        <f t="shared" si="0"/>
        <v>786</v>
      </c>
      <c r="G36" s="144">
        <f t="shared" si="1"/>
        <v>0.00106399539747538</v>
      </c>
      <c r="H36" s="143">
        <v>276</v>
      </c>
      <c r="I36" s="141">
        <v>414</v>
      </c>
      <c r="J36" s="142"/>
      <c r="K36" s="141"/>
      <c r="L36" s="140">
        <f t="shared" si="2"/>
        <v>690</v>
      </c>
      <c r="M36" s="146">
        <f t="shared" si="3"/>
        <v>0.13913043478260878</v>
      </c>
      <c r="N36" s="145">
        <v>1792</v>
      </c>
      <c r="O36" s="141">
        <v>1856</v>
      </c>
      <c r="P36" s="142"/>
      <c r="Q36" s="141"/>
      <c r="R36" s="140">
        <f t="shared" si="4"/>
        <v>3648</v>
      </c>
      <c r="S36" s="144">
        <f t="shared" si="5"/>
        <v>0.0008328187192444362</v>
      </c>
      <c r="T36" s="143">
        <v>1292</v>
      </c>
      <c r="U36" s="141">
        <v>1384</v>
      </c>
      <c r="V36" s="142">
        <v>234</v>
      </c>
      <c r="W36" s="141">
        <v>192</v>
      </c>
      <c r="X36" s="140">
        <f t="shared" si="6"/>
        <v>3102</v>
      </c>
      <c r="Y36" s="139">
        <f t="shared" si="7"/>
        <v>0.17601547388781436</v>
      </c>
    </row>
    <row r="37" spans="1:25" ht="19.5" customHeight="1" thickBot="1">
      <c r="A37" s="138" t="s">
        <v>148</v>
      </c>
      <c r="B37" s="136">
        <v>0</v>
      </c>
      <c r="C37" s="132">
        <v>0</v>
      </c>
      <c r="D37" s="133">
        <v>71</v>
      </c>
      <c r="E37" s="132">
        <v>59</v>
      </c>
      <c r="F37" s="131">
        <f t="shared" si="0"/>
        <v>130</v>
      </c>
      <c r="G37" s="135">
        <f t="shared" si="1"/>
        <v>0.0001759788825340959</v>
      </c>
      <c r="H37" s="134">
        <v>15192</v>
      </c>
      <c r="I37" s="132">
        <v>17861</v>
      </c>
      <c r="J37" s="133">
        <v>105</v>
      </c>
      <c r="K37" s="132">
        <v>103</v>
      </c>
      <c r="L37" s="131">
        <f t="shared" si="2"/>
        <v>33261</v>
      </c>
      <c r="M37" s="137">
        <f t="shared" si="3"/>
        <v>-0.9960915185953519</v>
      </c>
      <c r="N37" s="136">
        <v>25380</v>
      </c>
      <c r="O37" s="132">
        <v>24248</v>
      </c>
      <c r="P37" s="133">
        <v>6069</v>
      </c>
      <c r="Q37" s="132">
        <v>5142</v>
      </c>
      <c r="R37" s="131">
        <f t="shared" si="4"/>
        <v>60839</v>
      </c>
      <c r="S37" s="135">
        <f t="shared" si="5"/>
        <v>0.013889215477004455</v>
      </c>
      <c r="T37" s="134">
        <v>99222</v>
      </c>
      <c r="U37" s="132">
        <v>99484</v>
      </c>
      <c r="V37" s="133">
        <v>2613</v>
      </c>
      <c r="W37" s="132">
        <v>2706</v>
      </c>
      <c r="X37" s="131">
        <f t="shared" si="6"/>
        <v>204025</v>
      </c>
      <c r="Y37" s="130">
        <f t="shared" si="7"/>
        <v>-0.70180615120696</v>
      </c>
    </row>
    <row r="38" ht="16.5" thickTop="1">
      <c r="A38" s="129" t="s">
        <v>43</v>
      </c>
    </row>
    <row r="39" ht="15.75">
      <c r="A39" s="129" t="s">
        <v>42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38:Y65536 M38:M65536 Y3 M3 M5:M8 Y5:Y8">
    <cfRule type="cellIs" priority="3" dxfId="84" operator="lessThan" stopIfTrue="1">
      <formula>0</formula>
    </cfRule>
  </conditionalFormatting>
  <conditionalFormatting sqref="M9:M37 Y9:Y37">
    <cfRule type="cellIs" priority="4" dxfId="84" operator="lessThan" stopIfTrue="1">
      <formula>0</formula>
    </cfRule>
    <cfRule type="cellIs" priority="5" dxfId="86" operator="greaterThanOrEqual" stopIfTrue="1">
      <formula>0</formula>
    </cfRule>
  </conditionalFormatting>
  <conditionalFormatting sqref="G6:G8">
    <cfRule type="cellIs" priority="2" dxfId="84" operator="lessThan" stopIfTrue="1">
      <formula>0</formula>
    </cfRule>
  </conditionalFormatting>
  <conditionalFormatting sqref="S6:S8">
    <cfRule type="cellIs" priority="1" dxfId="84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Y43"/>
  <sheetViews>
    <sheetView showGridLines="0" zoomScale="80" zoomScaleNormal="80" zoomScalePageLayoutView="0" workbookViewId="0" topLeftCell="A1">
      <selection activeCell="K44" sqref="K44"/>
    </sheetView>
  </sheetViews>
  <sheetFormatPr defaultColWidth="8.00390625" defaultRowHeight="15"/>
  <cols>
    <col min="1" max="1" width="29.8515625" style="128" customWidth="1"/>
    <col min="2" max="2" width="9.140625" style="128" customWidth="1"/>
    <col min="3" max="3" width="10.7109375" style="128" customWidth="1"/>
    <col min="4" max="4" width="8.57421875" style="128" bestFit="1" customWidth="1"/>
    <col min="5" max="5" width="10.57421875" style="128" bestFit="1" customWidth="1"/>
    <col min="6" max="6" width="10.140625" style="128" customWidth="1"/>
    <col min="7" max="7" width="11.28125" style="128" bestFit="1" customWidth="1"/>
    <col min="8" max="8" width="10.00390625" style="128" customWidth="1"/>
    <col min="9" max="9" width="10.8515625" style="128" bestFit="1" customWidth="1"/>
    <col min="10" max="10" width="9.00390625" style="128" bestFit="1" customWidth="1"/>
    <col min="11" max="11" width="10.57421875" style="128" bestFit="1" customWidth="1"/>
    <col min="12" max="12" width="9.421875" style="128" customWidth="1"/>
    <col min="13" max="13" width="9.57421875" style="128" customWidth="1"/>
    <col min="14" max="14" width="10.7109375" style="128" customWidth="1"/>
    <col min="15" max="15" width="12.421875" style="128" bestFit="1" customWidth="1"/>
    <col min="16" max="16" width="9.421875" style="128" customWidth="1"/>
    <col min="17" max="17" width="10.57421875" style="128" bestFit="1" customWidth="1"/>
    <col min="18" max="18" width="10.421875" style="128" bestFit="1" customWidth="1"/>
    <col min="19" max="19" width="11.28125" style="128" bestFit="1" customWidth="1"/>
    <col min="20" max="20" width="10.421875" style="128" bestFit="1" customWidth="1"/>
    <col min="21" max="21" width="10.28125" style="128" customWidth="1"/>
    <col min="22" max="22" width="9.421875" style="128" customWidth="1"/>
    <col min="23" max="23" width="10.28125" style="128" customWidth="1"/>
    <col min="24" max="24" width="10.57421875" style="128" customWidth="1"/>
    <col min="25" max="25" width="9.8515625" style="128" bestFit="1" customWidth="1"/>
    <col min="26" max="16384" width="8.00390625" style="128" customWidth="1"/>
  </cols>
  <sheetData>
    <row r="1" spans="24:25" ht="18.75" thickBot="1">
      <c r="X1" s="571" t="s">
        <v>28</v>
      </c>
      <c r="Y1" s="572"/>
    </row>
    <row r="2" ht="5.25" customHeight="1" thickBot="1"/>
    <row r="3" spans="1:25" ht="24.75" customHeight="1" thickTop="1">
      <c r="A3" s="573" t="s">
        <v>47</v>
      </c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  <c r="S3" s="574"/>
      <c r="T3" s="574"/>
      <c r="U3" s="574"/>
      <c r="V3" s="574"/>
      <c r="W3" s="574"/>
      <c r="X3" s="574"/>
      <c r="Y3" s="575"/>
    </row>
    <row r="4" spans="1:25" ht="21" customHeight="1" thickBot="1">
      <c r="A4" s="596" t="s">
        <v>45</v>
      </c>
      <c r="B4" s="597"/>
      <c r="C4" s="597"/>
      <c r="D4" s="597"/>
      <c r="E4" s="597"/>
      <c r="F4" s="597"/>
      <c r="G4" s="597"/>
      <c r="H4" s="597"/>
      <c r="I4" s="597"/>
      <c r="J4" s="597"/>
      <c r="K4" s="597"/>
      <c r="L4" s="597"/>
      <c r="M4" s="597"/>
      <c r="N4" s="597"/>
      <c r="O4" s="597"/>
      <c r="P4" s="597"/>
      <c r="Q4" s="597"/>
      <c r="R4" s="597"/>
      <c r="S4" s="597"/>
      <c r="T4" s="597"/>
      <c r="U4" s="597"/>
      <c r="V4" s="597"/>
      <c r="W4" s="597"/>
      <c r="X4" s="597"/>
      <c r="Y4" s="598"/>
    </row>
    <row r="5" spans="1:25" s="174" customFormat="1" ht="19.5" customHeight="1" thickBot="1" thickTop="1">
      <c r="A5" s="576" t="s">
        <v>44</v>
      </c>
      <c r="B5" s="591" t="s">
        <v>36</v>
      </c>
      <c r="C5" s="592"/>
      <c r="D5" s="592"/>
      <c r="E5" s="592"/>
      <c r="F5" s="592"/>
      <c r="G5" s="592"/>
      <c r="H5" s="592"/>
      <c r="I5" s="592"/>
      <c r="J5" s="593"/>
      <c r="K5" s="593"/>
      <c r="L5" s="593"/>
      <c r="M5" s="594"/>
      <c r="N5" s="595" t="s">
        <v>35</v>
      </c>
      <c r="O5" s="592"/>
      <c r="P5" s="592"/>
      <c r="Q5" s="592"/>
      <c r="R5" s="592"/>
      <c r="S5" s="592"/>
      <c r="T5" s="592"/>
      <c r="U5" s="592"/>
      <c r="V5" s="592"/>
      <c r="W5" s="592"/>
      <c r="X5" s="592"/>
      <c r="Y5" s="594"/>
    </row>
    <row r="6" spans="1:25" s="173" customFormat="1" ht="26.25" customHeight="1" thickBot="1">
      <c r="A6" s="577"/>
      <c r="B6" s="583" t="s">
        <v>244</v>
      </c>
      <c r="C6" s="584"/>
      <c r="D6" s="584"/>
      <c r="E6" s="584"/>
      <c r="F6" s="585"/>
      <c r="G6" s="580" t="s">
        <v>34</v>
      </c>
      <c r="H6" s="583" t="s">
        <v>245</v>
      </c>
      <c r="I6" s="584"/>
      <c r="J6" s="584"/>
      <c r="K6" s="584"/>
      <c r="L6" s="585"/>
      <c r="M6" s="580" t="s">
        <v>33</v>
      </c>
      <c r="N6" s="590" t="s">
        <v>246</v>
      </c>
      <c r="O6" s="584"/>
      <c r="P6" s="584"/>
      <c r="Q6" s="584"/>
      <c r="R6" s="584"/>
      <c r="S6" s="580" t="s">
        <v>34</v>
      </c>
      <c r="T6" s="590" t="s">
        <v>247</v>
      </c>
      <c r="U6" s="584"/>
      <c r="V6" s="584"/>
      <c r="W6" s="584"/>
      <c r="X6" s="584"/>
      <c r="Y6" s="580" t="s">
        <v>33</v>
      </c>
    </row>
    <row r="7" spans="1:25" s="168" customFormat="1" ht="26.25" customHeight="1">
      <c r="A7" s="578"/>
      <c r="B7" s="563" t="s">
        <v>22</v>
      </c>
      <c r="C7" s="564"/>
      <c r="D7" s="565" t="s">
        <v>21</v>
      </c>
      <c r="E7" s="566"/>
      <c r="F7" s="567" t="s">
        <v>17</v>
      </c>
      <c r="G7" s="581"/>
      <c r="H7" s="563" t="s">
        <v>22</v>
      </c>
      <c r="I7" s="564"/>
      <c r="J7" s="565" t="s">
        <v>21</v>
      </c>
      <c r="K7" s="566"/>
      <c r="L7" s="567" t="s">
        <v>17</v>
      </c>
      <c r="M7" s="581"/>
      <c r="N7" s="564" t="s">
        <v>22</v>
      </c>
      <c r="O7" s="564"/>
      <c r="P7" s="569" t="s">
        <v>21</v>
      </c>
      <c r="Q7" s="564"/>
      <c r="R7" s="567" t="s">
        <v>17</v>
      </c>
      <c r="S7" s="581"/>
      <c r="T7" s="570" t="s">
        <v>22</v>
      </c>
      <c r="U7" s="566"/>
      <c r="V7" s="565" t="s">
        <v>21</v>
      </c>
      <c r="W7" s="586"/>
      <c r="X7" s="567" t="s">
        <v>17</v>
      </c>
      <c r="Y7" s="581"/>
    </row>
    <row r="8" spans="1:25" s="168" customFormat="1" ht="16.5" customHeight="1" thickBot="1">
      <c r="A8" s="579"/>
      <c r="B8" s="171" t="s">
        <v>31</v>
      </c>
      <c r="C8" s="169" t="s">
        <v>30</v>
      </c>
      <c r="D8" s="170" t="s">
        <v>31</v>
      </c>
      <c r="E8" s="169" t="s">
        <v>30</v>
      </c>
      <c r="F8" s="568"/>
      <c r="G8" s="582"/>
      <c r="H8" s="171" t="s">
        <v>31</v>
      </c>
      <c r="I8" s="169" t="s">
        <v>30</v>
      </c>
      <c r="J8" s="170" t="s">
        <v>31</v>
      </c>
      <c r="K8" s="169" t="s">
        <v>30</v>
      </c>
      <c r="L8" s="568"/>
      <c r="M8" s="582"/>
      <c r="N8" s="171" t="s">
        <v>31</v>
      </c>
      <c r="O8" s="169" t="s">
        <v>30</v>
      </c>
      <c r="P8" s="170" t="s">
        <v>31</v>
      </c>
      <c r="Q8" s="169" t="s">
        <v>30</v>
      </c>
      <c r="R8" s="568"/>
      <c r="S8" s="582"/>
      <c r="T8" s="171" t="s">
        <v>31</v>
      </c>
      <c r="U8" s="169" t="s">
        <v>30</v>
      </c>
      <c r="V8" s="170" t="s">
        <v>31</v>
      </c>
      <c r="W8" s="169" t="s">
        <v>30</v>
      </c>
      <c r="X8" s="568"/>
      <c r="Y8" s="582"/>
    </row>
    <row r="9" spans="1:25" s="175" customFormat="1" ht="18" customHeight="1" thickBot="1" thickTop="1">
      <c r="A9" s="185" t="s">
        <v>24</v>
      </c>
      <c r="B9" s="184">
        <f>SUM(B10:B40)</f>
        <v>21666.458</v>
      </c>
      <c r="C9" s="178">
        <f>SUM(C10:C40)</f>
        <v>14737.718999999997</v>
      </c>
      <c r="D9" s="179">
        <f>SUM(D10:D40)</f>
        <v>2660.7709999999997</v>
      </c>
      <c r="E9" s="178">
        <f>SUM(E10:E40)</f>
        <v>2416.1270000000004</v>
      </c>
      <c r="F9" s="177">
        <f aca="true" t="shared" si="0" ref="F9:F19">SUM(B9:E9)</f>
        <v>41481.075</v>
      </c>
      <c r="G9" s="181">
        <f aca="true" t="shared" si="1" ref="G9:G19">F9/$F$9</f>
        <v>1</v>
      </c>
      <c r="H9" s="180">
        <f>SUM(H10:H40)</f>
        <v>22063.293000000005</v>
      </c>
      <c r="I9" s="178">
        <f>SUM(I10:I40)</f>
        <v>13950.789</v>
      </c>
      <c r="J9" s="179">
        <f>SUM(J10:J40)</f>
        <v>1667.6970000000001</v>
      </c>
      <c r="K9" s="178">
        <f>SUM(K10:K40)</f>
        <v>1985.046</v>
      </c>
      <c r="L9" s="177">
        <f aca="true" t="shared" si="2" ref="L9:L19">SUM(H9:K9)</f>
        <v>39666.82500000001</v>
      </c>
      <c r="M9" s="183">
        <f aca="true" t="shared" si="3" ref="M9:M19">IF(ISERROR(F9/L9-1),"         /0",(F9/L9-1))</f>
        <v>0.04573721239347961</v>
      </c>
      <c r="N9" s="182">
        <f>SUM(N10:N40)</f>
        <v>182310.16799999992</v>
      </c>
      <c r="O9" s="178">
        <f>SUM(O10:O40)</f>
        <v>114037.43899999997</v>
      </c>
      <c r="P9" s="179">
        <f>SUM(P10:P40)</f>
        <v>18215.745999999996</v>
      </c>
      <c r="Q9" s="178">
        <f>SUM(Q10:Q40)</f>
        <v>12045.537000000002</v>
      </c>
      <c r="R9" s="177">
        <f aca="true" t="shared" si="4" ref="R9:R19">SUM(N9:Q9)</f>
        <v>326608.8899999999</v>
      </c>
      <c r="S9" s="181">
        <f aca="true" t="shared" si="5" ref="S9:S19">R9/$R$9</f>
        <v>1</v>
      </c>
      <c r="T9" s="180">
        <f>SUM(T10:T40)</f>
        <v>172037.06899999993</v>
      </c>
      <c r="U9" s="178">
        <f>SUM(U10:U40)</f>
        <v>108300.23100000001</v>
      </c>
      <c r="V9" s="179">
        <f>SUM(V10:V40)</f>
        <v>24856.227</v>
      </c>
      <c r="W9" s="178">
        <f>SUM(W10:W40)</f>
        <v>15249.805</v>
      </c>
      <c r="X9" s="177">
        <f aca="true" t="shared" si="6" ref="X9:X19">SUM(T9:W9)</f>
        <v>320443.33199999994</v>
      </c>
      <c r="Y9" s="176">
        <f>IF(ISERROR(R9/X9-1),"         /0",(R9/X9-1))</f>
        <v>0.019240712426495277</v>
      </c>
    </row>
    <row r="10" spans="1:25" ht="19.5" customHeight="1" thickTop="1">
      <c r="A10" s="156" t="s">
        <v>151</v>
      </c>
      <c r="B10" s="154">
        <v>4504.351</v>
      </c>
      <c r="C10" s="150">
        <v>4115.684</v>
      </c>
      <c r="D10" s="151">
        <v>0</v>
      </c>
      <c r="E10" s="150">
        <v>0</v>
      </c>
      <c r="F10" s="149">
        <f t="shared" si="0"/>
        <v>8620.035</v>
      </c>
      <c r="G10" s="153">
        <f t="shared" si="1"/>
        <v>0.20780645149625462</v>
      </c>
      <c r="H10" s="152">
        <v>3849.9289999999996</v>
      </c>
      <c r="I10" s="150">
        <v>3877.979999999999</v>
      </c>
      <c r="J10" s="151"/>
      <c r="K10" s="150"/>
      <c r="L10" s="149">
        <f t="shared" si="2"/>
        <v>7727.908999999999</v>
      </c>
      <c r="M10" s="155">
        <f t="shared" si="3"/>
        <v>0.11544209436213615</v>
      </c>
      <c r="N10" s="154">
        <v>38987.429000000026</v>
      </c>
      <c r="O10" s="150">
        <v>31864.057000000004</v>
      </c>
      <c r="P10" s="151"/>
      <c r="Q10" s="150"/>
      <c r="R10" s="149">
        <f t="shared" si="4"/>
        <v>70851.48600000003</v>
      </c>
      <c r="S10" s="153">
        <f t="shared" si="5"/>
        <v>0.21693067203406513</v>
      </c>
      <c r="T10" s="152">
        <v>30223.061000000005</v>
      </c>
      <c r="U10" s="150">
        <v>29001.978</v>
      </c>
      <c r="V10" s="151"/>
      <c r="W10" s="150"/>
      <c r="X10" s="149">
        <f t="shared" si="6"/>
        <v>59225.039000000004</v>
      </c>
      <c r="Y10" s="148">
        <f aca="true" t="shared" si="7" ref="Y10:Y19">IF(ISERROR(R10/X10-1),"         /0",IF(R10/X10&gt;5,"  *  ",(R10/X10-1)))</f>
        <v>0.19630965544826462</v>
      </c>
    </row>
    <row r="11" spans="1:25" ht="19.5" customHeight="1">
      <c r="A11" s="147" t="s">
        <v>166</v>
      </c>
      <c r="B11" s="145">
        <v>3403.6949999999997</v>
      </c>
      <c r="C11" s="141">
        <v>1639.658</v>
      </c>
      <c r="D11" s="142">
        <v>44.943</v>
      </c>
      <c r="E11" s="141">
        <v>93.66799999999999</v>
      </c>
      <c r="F11" s="140">
        <f t="shared" si="0"/>
        <v>5181.963999999999</v>
      </c>
      <c r="G11" s="144">
        <f t="shared" si="1"/>
        <v>0.12492357056802408</v>
      </c>
      <c r="H11" s="143">
        <v>5517.683</v>
      </c>
      <c r="I11" s="141">
        <v>2281.564</v>
      </c>
      <c r="J11" s="142"/>
      <c r="K11" s="141">
        <v>490.66100000000006</v>
      </c>
      <c r="L11" s="140">
        <f t="shared" si="2"/>
        <v>8289.908</v>
      </c>
      <c r="M11" s="146">
        <f t="shared" si="3"/>
        <v>-0.3749069350347435</v>
      </c>
      <c r="N11" s="145">
        <v>35627.878000000004</v>
      </c>
      <c r="O11" s="141">
        <v>16231.601</v>
      </c>
      <c r="P11" s="142">
        <v>1368.365</v>
      </c>
      <c r="Q11" s="141">
        <v>654.9230000000001</v>
      </c>
      <c r="R11" s="140">
        <f t="shared" si="4"/>
        <v>53882.76700000001</v>
      </c>
      <c r="S11" s="144">
        <f t="shared" si="5"/>
        <v>0.16497642486094002</v>
      </c>
      <c r="T11" s="143">
        <v>38230.53199999999</v>
      </c>
      <c r="U11" s="141">
        <v>13924.860999999999</v>
      </c>
      <c r="V11" s="142">
        <v>1691.914</v>
      </c>
      <c r="W11" s="141">
        <v>2156.397</v>
      </c>
      <c r="X11" s="140">
        <f t="shared" si="6"/>
        <v>56003.70399999998</v>
      </c>
      <c r="Y11" s="139">
        <f t="shared" si="7"/>
        <v>-0.037871370079378575</v>
      </c>
    </row>
    <row r="12" spans="1:25" ht="19.5" customHeight="1">
      <c r="A12" s="147" t="s">
        <v>146</v>
      </c>
      <c r="B12" s="145">
        <v>2249.5860000000002</v>
      </c>
      <c r="C12" s="141">
        <v>1830.5889999999997</v>
      </c>
      <c r="D12" s="142">
        <v>0</v>
      </c>
      <c r="E12" s="141">
        <v>0</v>
      </c>
      <c r="F12" s="140">
        <f t="shared" si="0"/>
        <v>4080.175</v>
      </c>
      <c r="G12" s="144">
        <f t="shared" si="1"/>
        <v>0.09836232547010897</v>
      </c>
      <c r="H12" s="143">
        <v>1385.4570000000003</v>
      </c>
      <c r="I12" s="141">
        <v>1333.528</v>
      </c>
      <c r="J12" s="142">
        <v>0</v>
      </c>
      <c r="K12" s="141">
        <v>0</v>
      </c>
      <c r="L12" s="140">
        <f t="shared" si="2"/>
        <v>2718.9850000000006</v>
      </c>
      <c r="M12" s="146">
        <f t="shared" si="3"/>
        <v>0.5006243138524116</v>
      </c>
      <c r="N12" s="145">
        <v>13980.292999999994</v>
      </c>
      <c r="O12" s="141">
        <v>11277.293999999996</v>
      </c>
      <c r="P12" s="142">
        <v>0.9530000000000001</v>
      </c>
      <c r="Q12" s="141">
        <v>0</v>
      </c>
      <c r="R12" s="140">
        <f t="shared" si="4"/>
        <v>25258.539999999994</v>
      </c>
      <c r="S12" s="144">
        <f t="shared" si="5"/>
        <v>0.07733573939153954</v>
      </c>
      <c r="T12" s="143">
        <v>11029.677</v>
      </c>
      <c r="U12" s="141">
        <v>8463.237000000003</v>
      </c>
      <c r="V12" s="142">
        <v>17.459999999999997</v>
      </c>
      <c r="W12" s="141">
        <v>9.966999999999999</v>
      </c>
      <c r="X12" s="140">
        <f t="shared" si="6"/>
        <v>19520.341000000004</v>
      </c>
      <c r="Y12" s="139">
        <f t="shared" si="7"/>
        <v>0.29395997744096736</v>
      </c>
    </row>
    <row r="13" spans="1:25" ht="19.5" customHeight="1">
      <c r="A13" s="147" t="s">
        <v>167</v>
      </c>
      <c r="B13" s="145">
        <v>1974.801</v>
      </c>
      <c r="C13" s="141">
        <v>1424.402</v>
      </c>
      <c r="D13" s="142">
        <v>0</v>
      </c>
      <c r="E13" s="141">
        <v>0</v>
      </c>
      <c r="F13" s="140">
        <f t="shared" si="0"/>
        <v>3399.203</v>
      </c>
      <c r="G13" s="144">
        <f t="shared" si="1"/>
        <v>0.08194587531784073</v>
      </c>
      <c r="H13" s="143">
        <v>2927.195</v>
      </c>
      <c r="I13" s="141">
        <v>232.871</v>
      </c>
      <c r="J13" s="142"/>
      <c r="K13" s="141"/>
      <c r="L13" s="140">
        <f t="shared" si="2"/>
        <v>3160.0660000000003</v>
      </c>
      <c r="M13" s="146">
        <f t="shared" si="3"/>
        <v>0.07567468527556054</v>
      </c>
      <c r="N13" s="145">
        <v>19524.315</v>
      </c>
      <c r="O13" s="141">
        <v>12288.482999999997</v>
      </c>
      <c r="P13" s="142"/>
      <c r="Q13" s="141"/>
      <c r="R13" s="140">
        <f t="shared" si="4"/>
        <v>31812.797999999995</v>
      </c>
      <c r="S13" s="144">
        <f t="shared" si="5"/>
        <v>0.09740334379753106</v>
      </c>
      <c r="T13" s="143">
        <v>22059.957999999995</v>
      </c>
      <c r="U13" s="141">
        <v>13583.026999999996</v>
      </c>
      <c r="V13" s="142"/>
      <c r="W13" s="141"/>
      <c r="X13" s="140">
        <f t="shared" si="6"/>
        <v>35642.98499999999</v>
      </c>
      <c r="Y13" s="139">
        <f t="shared" si="7"/>
        <v>-0.1074597708356918</v>
      </c>
    </row>
    <row r="14" spans="1:25" ht="19.5" customHeight="1">
      <c r="A14" s="147" t="s">
        <v>171</v>
      </c>
      <c r="B14" s="145">
        <v>2394.913</v>
      </c>
      <c r="C14" s="141">
        <v>619.571</v>
      </c>
      <c r="D14" s="142">
        <v>0</v>
      </c>
      <c r="E14" s="141">
        <v>233.377</v>
      </c>
      <c r="F14" s="140">
        <f t="shared" si="0"/>
        <v>3247.861</v>
      </c>
      <c r="G14" s="144">
        <f t="shared" si="1"/>
        <v>0.0782974163519147</v>
      </c>
      <c r="H14" s="143">
        <v>1319.858</v>
      </c>
      <c r="I14" s="141">
        <v>408.119</v>
      </c>
      <c r="J14" s="142"/>
      <c r="K14" s="141">
        <v>289.20599999999996</v>
      </c>
      <c r="L14" s="140">
        <f t="shared" si="2"/>
        <v>2017.1829999999998</v>
      </c>
      <c r="M14" s="146">
        <f t="shared" si="3"/>
        <v>0.6100973486292518</v>
      </c>
      <c r="N14" s="145">
        <v>13189.866999999998</v>
      </c>
      <c r="O14" s="141">
        <v>3161.371</v>
      </c>
      <c r="P14" s="142"/>
      <c r="Q14" s="141">
        <v>1802.2829999999992</v>
      </c>
      <c r="R14" s="140">
        <f t="shared" si="4"/>
        <v>18153.520999999997</v>
      </c>
      <c r="S14" s="144">
        <f t="shared" si="5"/>
        <v>0.055581833672684176</v>
      </c>
      <c r="T14" s="143">
        <v>10740.956</v>
      </c>
      <c r="U14" s="141">
        <v>3124.176</v>
      </c>
      <c r="V14" s="142">
        <v>658.502</v>
      </c>
      <c r="W14" s="141">
        <v>752.3100000000002</v>
      </c>
      <c r="X14" s="140">
        <f t="shared" si="6"/>
        <v>15275.944</v>
      </c>
      <c r="Y14" s="139">
        <f t="shared" si="7"/>
        <v>0.1883731047979751</v>
      </c>
    </row>
    <row r="15" spans="1:25" ht="19.5" customHeight="1">
      <c r="A15" s="147" t="s">
        <v>168</v>
      </c>
      <c r="B15" s="145">
        <v>1527.562</v>
      </c>
      <c r="C15" s="141">
        <v>1161.071</v>
      </c>
      <c r="D15" s="142">
        <v>0</v>
      </c>
      <c r="E15" s="141">
        <v>0</v>
      </c>
      <c r="F15" s="140">
        <f t="shared" si="0"/>
        <v>2688.633</v>
      </c>
      <c r="G15" s="144">
        <f t="shared" si="1"/>
        <v>0.06481589495932784</v>
      </c>
      <c r="H15" s="143">
        <v>1086.8509999999999</v>
      </c>
      <c r="I15" s="141">
        <v>910.23</v>
      </c>
      <c r="J15" s="142"/>
      <c r="K15" s="141"/>
      <c r="L15" s="140">
        <f t="shared" si="2"/>
        <v>1997.081</v>
      </c>
      <c r="M15" s="146">
        <f t="shared" si="3"/>
        <v>0.34628139769994304</v>
      </c>
      <c r="N15" s="145">
        <v>12388.539999999999</v>
      </c>
      <c r="O15" s="141">
        <v>6970.821</v>
      </c>
      <c r="P15" s="142"/>
      <c r="Q15" s="141"/>
      <c r="R15" s="140">
        <f t="shared" si="4"/>
        <v>19359.360999999997</v>
      </c>
      <c r="S15" s="144">
        <f t="shared" si="5"/>
        <v>0.05927383360569274</v>
      </c>
      <c r="T15" s="143">
        <v>9373.858000000002</v>
      </c>
      <c r="U15" s="141">
        <v>5891.187</v>
      </c>
      <c r="V15" s="142"/>
      <c r="W15" s="141"/>
      <c r="X15" s="140">
        <f t="shared" si="6"/>
        <v>15265.045000000002</v>
      </c>
      <c r="Y15" s="139">
        <f t="shared" si="7"/>
        <v>0.2682151280916627</v>
      </c>
    </row>
    <row r="16" spans="1:25" ht="19.5" customHeight="1">
      <c r="A16" s="147" t="s">
        <v>152</v>
      </c>
      <c r="B16" s="145">
        <v>0</v>
      </c>
      <c r="C16" s="141">
        <v>0</v>
      </c>
      <c r="D16" s="142">
        <v>1310.874</v>
      </c>
      <c r="E16" s="141">
        <v>1034.4950000000001</v>
      </c>
      <c r="F16" s="140">
        <f t="shared" si="0"/>
        <v>2345.369</v>
      </c>
      <c r="G16" s="144">
        <f t="shared" si="1"/>
        <v>0.05654069958408745</v>
      </c>
      <c r="H16" s="143"/>
      <c r="I16" s="141"/>
      <c r="J16" s="142"/>
      <c r="K16" s="141"/>
      <c r="L16" s="140">
        <f t="shared" si="2"/>
        <v>0</v>
      </c>
      <c r="M16" s="146" t="str">
        <f t="shared" si="3"/>
        <v>         /0</v>
      </c>
      <c r="N16" s="145"/>
      <c r="O16" s="141"/>
      <c r="P16" s="142">
        <v>8284.834</v>
      </c>
      <c r="Q16" s="141">
        <v>3165.9010000000003</v>
      </c>
      <c r="R16" s="140">
        <f t="shared" si="4"/>
        <v>11450.735</v>
      </c>
      <c r="S16" s="144">
        <f t="shared" si="5"/>
        <v>0.035059471283834326</v>
      </c>
      <c r="T16" s="143"/>
      <c r="U16" s="141"/>
      <c r="V16" s="142"/>
      <c r="W16" s="141"/>
      <c r="X16" s="140">
        <f t="shared" si="6"/>
        <v>0</v>
      </c>
      <c r="Y16" s="139" t="str">
        <f t="shared" si="7"/>
        <v>         /0</v>
      </c>
    </row>
    <row r="17" spans="1:25" ht="19.5" customHeight="1">
      <c r="A17" s="147" t="s">
        <v>170</v>
      </c>
      <c r="B17" s="145">
        <v>0</v>
      </c>
      <c r="C17" s="141">
        <v>0</v>
      </c>
      <c r="D17" s="142">
        <v>1014</v>
      </c>
      <c r="E17" s="141">
        <v>980.054</v>
      </c>
      <c r="F17" s="140">
        <f t="shared" si="0"/>
        <v>1994.054</v>
      </c>
      <c r="G17" s="144">
        <f t="shared" si="1"/>
        <v>0.0480714156998101</v>
      </c>
      <c r="H17" s="143"/>
      <c r="I17" s="141"/>
      <c r="J17" s="142">
        <v>1246.227</v>
      </c>
      <c r="K17" s="141">
        <v>1101.255</v>
      </c>
      <c r="L17" s="140">
        <f t="shared" si="2"/>
        <v>2347.482</v>
      </c>
      <c r="M17" s="146">
        <f t="shared" si="3"/>
        <v>-0.15055621299758626</v>
      </c>
      <c r="N17" s="145"/>
      <c r="O17" s="141"/>
      <c r="P17" s="142">
        <v>6596.816999999999</v>
      </c>
      <c r="Q17" s="141">
        <v>5971.900000000001</v>
      </c>
      <c r="R17" s="140">
        <f t="shared" si="4"/>
        <v>12568.717</v>
      </c>
      <c r="S17" s="144">
        <f t="shared" si="5"/>
        <v>0.03848247057818911</v>
      </c>
      <c r="T17" s="143"/>
      <c r="U17" s="141"/>
      <c r="V17" s="142">
        <v>8755.194000000001</v>
      </c>
      <c r="W17" s="141">
        <v>8360.936</v>
      </c>
      <c r="X17" s="140">
        <f t="shared" si="6"/>
        <v>17116.13</v>
      </c>
      <c r="Y17" s="139">
        <f t="shared" si="7"/>
        <v>-0.26567997555522194</v>
      </c>
    </row>
    <row r="18" spans="1:25" ht="19.5" customHeight="1">
      <c r="A18" s="147" t="s">
        <v>169</v>
      </c>
      <c r="B18" s="145">
        <v>1136.969</v>
      </c>
      <c r="C18" s="141">
        <v>783.6179999999999</v>
      </c>
      <c r="D18" s="142">
        <v>0</v>
      </c>
      <c r="E18" s="141">
        <v>0</v>
      </c>
      <c r="F18" s="140">
        <f t="shared" si="0"/>
        <v>1920.587</v>
      </c>
      <c r="G18" s="144">
        <f t="shared" si="1"/>
        <v>0.04630031888035689</v>
      </c>
      <c r="H18" s="143">
        <v>1421.7420000000002</v>
      </c>
      <c r="I18" s="141">
        <v>805.6349999999999</v>
      </c>
      <c r="J18" s="142"/>
      <c r="K18" s="141"/>
      <c r="L18" s="140">
        <f t="shared" si="2"/>
        <v>2227.377</v>
      </c>
      <c r="M18" s="146">
        <f t="shared" si="3"/>
        <v>-0.13773600068600866</v>
      </c>
      <c r="N18" s="145">
        <v>9244.565999999999</v>
      </c>
      <c r="O18" s="141">
        <v>5153.557000000001</v>
      </c>
      <c r="P18" s="142"/>
      <c r="Q18" s="141"/>
      <c r="R18" s="140">
        <f t="shared" si="4"/>
        <v>14398.123</v>
      </c>
      <c r="S18" s="144">
        <f t="shared" si="5"/>
        <v>0.044083683698873</v>
      </c>
      <c r="T18" s="143">
        <v>9620.698</v>
      </c>
      <c r="U18" s="141">
        <v>5383.459000000003</v>
      </c>
      <c r="V18" s="142"/>
      <c r="W18" s="141"/>
      <c r="X18" s="140">
        <f t="shared" si="6"/>
        <v>15004.157000000003</v>
      </c>
      <c r="Y18" s="139">
        <f t="shared" si="7"/>
        <v>-0.040391072953982254</v>
      </c>
    </row>
    <row r="19" spans="1:25" ht="19.5" customHeight="1">
      <c r="A19" s="147" t="s">
        <v>150</v>
      </c>
      <c r="B19" s="145">
        <v>645.335</v>
      </c>
      <c r="C19" s="141">
        <v>705.6510000000001</v>
      </c>
      <c r="D19" s="142">
        <v>0</v>
      </c>
      <c r="E19" s="141">
        <v>0</v>
      </c>
      <c r="F19" s="140">
        <f t="shared" si="0"/>
        <v>1350.986</v>
      </c>
      <c r="G19" s="144">
        <f t="shared" si="1"/>
        <v>0.032568731644490895</v>
      </c>
      <c r="H19" s="143">
        <v>1128.103</v>
      </c>
      <c r="I19" s="141">
        <v>1055.0249999999999</v>
      </c>
      <c r="J19" s="142"/>
      <c r="K19" s="141"/>
      <c r="L19" s="140">
        <f t="shared" si="2"/>
        <v>2183.1279999999997</v>
      </c>
      <c r="M19" s="146">
        <f t="shared" si="3"/>
        <v>-0.38116958785742283</v>
      </c>
      <c r="N19" s="145">
        <v>6754.254</v>
      </c>
      <c r="O19" s="141">
        <v>5544.746999999998</v>
      </c>
      <c r="P19" s="142"/>
      <c r="Q19" s="141"/>
      <c r="R19" s="140">
        <f t="shared" si="4"/>
        <v>12299.000999999997</v>
      </c>
      <c r="S19" s="144">
        <f t="shared" si="5"/>
        <v>0.03765666329535611</v>
      </c>
      <c r="T19" s="143">
        <v>11786.351999999997</v>
      </c>
      <c r="U19" s="141">
        <v>8793.453999999998</v>
      </c>
      <c r="V19" s="142"/>
      <c r="W19" s="141"/>
      <c r="X19" s="140">
        <f t="shared" si="6"/>
        <v>20579.805999999997</v>
      </c>
      <c r="Y19" s="139">
        <f t="shared" si="7"/>
        <v>-0.4023752702041993</v>
      </c>
    </row>
    <row r="20" spans="1:25" ht="19.5" customHeight="1">
      <c r="A20" s="147" t="s">
        <v>172</v>
      </c>
      <c r="B20" s="145">
        <v>921.462</v>
      </c>
      <c r="C20" s="141">
        <v>0</v>
      </c>
      <c r="D20" s="142">
        <v>0</v>
      </c>
      <c r="E20" s="141">
        <v>0</v>
      </c>
      <c r="F20" s="140">
        <f aca="true" t="shared" si="8" ref="F20:F25">SUM(B20:E20)</f>
        <v>921.462</v>
      </c>
      <c r="G20" s="144">
        <f aca="true" t="shared" si="9" ref="G20:G25">F20/$F$9</f>
        <v>0.022214033749125357</v>
      </c>
      <c r="H20" s="143">
        <v>0</v>
      </c>
      <c r="I20" s="141">
        <v>44.498000000000005</v>
      </c>
      <c r="J20" s="142"/>
      <c r="K20" s="141"/>
      <c r="L20" s="140">
        <f aca="true" t="shared" si="10" ref="L20:L25">SUM(H20:K20)</f>
        <v>44.498000000000005</v>
      </c>
      <c r="M20" s="146">
        <f aca="true" t="shared" si="11" ref="M20:M25">IF(ISERROR(F20/L20-1),"         /0",(F20/L20-1))</f>
        <v>19.70794192997438</v>
      </c>
      <c r="N20" s="145">
        <v>6657.436000000001</v>
      </c>
      <c r="O20" s="141">
        <v>123.02900000000001</v>
      </c>
      <c r="P20" s="142"/>
      <c r="Q20" s="141"/>
      <c r="R20" s="140">
        <f aca="true" t="shared" si="12" ref="R20:R25">SUM(N20:Q20)</f>
        <v>6780.465000000001</v>
      </c>
      <c r="S20" s="144">
        <f aca="true" t="shared" si="13" ref="S20:S25">R20/$R$9</f>
        <v>0.020760197311224454</v>
      </c>
      <c r="T20" s="143">
        <v>4655.023999999999</v>
      </c>
      <c r="U20" s="141">
        <v>284.945</v>
      </c>
      <c r="V20" s="142"/>
      <c r="W20" s="141"/>
      <c r="X20" s="140">
        <f aca="true" t="shared" si="14" ref="X20:X25">SUM(T20:W20)</f>
        <v>4939.968999999999</v>
      </c>
      <c r="Y20" s="139">
        <f aca="true" t="shared" si="15" ref="Y20:Y25">IF(ISERROR(R20/X20-1),"         /0",IF(R20/X20&gt;5,"  *  ",(R20/X20-1)))</f>
        <v>0.37257237849063474</v>
      </c>
    </row>
    <row r="21" spans="1:25" ht="19.5" customHeight="1">
      <c r="A21" s="147" t="s">
        <v>155</v>
      </c>
      <c r="B21" s="145">
        <v>192.023</v>
      </c>
      <c r="C21" s="141">
        <v>449.95099999999996</v>
      </c>
      <c r="D21" s="142">
        <v>0</v>
      </c>
      <c r="E21" s="141">
        <v>0</v>
      </c>
      <c r="F21" s="140">
        <f t="shared" si="8"/>
        <v>641.9739999999999</v>
      </c>
      <c r="G21" s="144">
        <f t="shared" si="9"/>
        <v>0.015476310582597004</v>
      </c>
      <c r="H21" s="143">
        <v>178.904</v>
      </c>
      <c r="I21" s="141">
        <v>502.20300000000003</v>
      </c>
      <c r="J21" s="142"/>
      <c r="K21" s="141"/>
      <c r="L21" s="140">
        <f t="shared" si="10"/>
        <v>681.107</v>
      </c>
      <c r="M21" s="146">
        <f t="shared" si="11"/>
        <v>-0.057454996057888175</v>
      </c>
      <c r="N21" s="145">
        <v>1376.3859999999997</v>
      </c>
      <c r="O21" s="141">
        <v>3043.44</v>
      </c>
      <c r="P21" s="142"/>
      <c r="Q21" s="141"/>
      <c r="R21" s="140">
        <f t="shared" si="12"/>
        <v>4419.826</v>
      </c>
      <c r="S21" s="144">
        <f t="shared" si="13"/>
        <v>0.01353247304444163</v>
      </c>
      <c r="T21" s="143">
        <v>1282.837</v>
      </c>
      <c r="U21" s="141">
        <v>3581.689</v>
      </c>
      <c r="V21" s="142"/>
      <c r="W21" s="141"/>
      <c r="X21" s="140">
        <f t="shared" si="14"/>
        <v>4864.526</v>
      </c>
      <c r="Y21" s="139">
        <f t="shared" si="15"/>
        <v>-0.0914169232521318</v>
      </c>
    </row>
    <row r="22" spans="1:25" ht="19.5" customHeight="1">
      <c r="A22" s="147" t="s">
        <v>173</v>
      </c>
      <c r="B22" s="145">
        <v>510.903</v>
      </c>
      <c r="C22" s="141">
        <v>0</v>
      </c>
      <c r="D22" s="142">
        <v>0</v>
      </c>
      <c r="E22" s="141">
        <v>0</v>
      </c>
      <c r="F22" s="140">
        <f t="shared" si="8"/>
        <v>510.903</v>
      </c>
      <c r="G22" s="144">
        <f t="shared" si="9"/>
        <v>0.012316532298162477</v>
      </c>
      <c r="H22" s="143">
        <v>701.4390000000001</v>
      </c>
      <c r="I22" s="141">
        <v>270.61600000000004</v>
      </c>
      <c r="J22" s="142"/>
      <c r="K22" s="141"/>
      <c r="L22" s="140">
        <f t="shared" si="10"/>
        <v>972.0550000000001</v>
      </c>
      <c r="M22" s="146">
        <f t="shared" si="11"/>
        <v>-0.474409369840184</v>
      </c>
      <c r="N22" s="145">
        <v>4100.513</v>
      </c>
      <c r="O22" s="141">
        <v>1574.6390000000001</v>
      </c>
      <c r="P22" s="142"/>
      <c r="Q22" s="141"/>
      <c r="R22" s="140">
        <f t="shared" si="12"/>
        <v>5675.152</v>
      </c>
      <c r="S22" s="144">
        <f t="shared" si="13"/>
        <v>0.01737598753052926</v>
      </c>
      <c r="T22" s="143">
        <v>3780.9540000000006</v>
      </c>
      <c r="U22" s="141">
        <v>1770.356</v>
      </c>
      <c r="V22" s="142"/>
      <c r="W22" s="141"/>
      <c r="X22" s="140">
        <f t="shared" si="14"/>
        <v>5551.31</v>
      </c>
      <c r="Y22" s="139">
        <f t="shared" si="15"/>
        <v>0.022308608238415628</v>
      </c>
    </row>
    <row r="23" spans="1:25" ht="19.5" customHeight="1">
      <c r="A23" s="147" t="s">
        <v>147</v>
      </c>
      <c r="B23" s="145">
        <v>293.786</v>
      </c>
      <c r="C23" s="141">
        <v>153.20199999999997</v>
      </c>
      <c r="D23" s="142">
        <v>0</v>
      </c>
      <c r="E23" s="141">
        <v>0</v>
      </c>
      <c r="F23" s="140">
        <f t="shared" si="8"/>
        <v>446.98799999999994</v>
      </c>
      <c r="G23" s="144">
        <f t="shared" si="9"/>
        <v>0.010775709163757207</v>
      </c>
      <c r="H23" s="143">
        <v>324.43600000000004</v>
      </c>
      <c r="I23" s="141">
        <v>134.298</v>
      </c>
      <c r="J23" s="142">
        <v>1.3050000000000002</v>
      </c>
      <c r="K23" s="141">
        <v>0.75</v>
      </c>
      <c r="L23" s="140">
        <f t="shared" si="10"/>
        <v>460.78900000000004</v>
      </c>
      <c r="M23" s="146">
        <f t="shared" si="11"/>
        <v>-0.029950801776952307</v>
      </c>
      <c r="N23" s="145">
        <v>2138.001</v>
      </c>
      <c r="O23" s="141">
        <v>1130.4619999999998</v>
      </c>
      <c r="P23" s="142">
        <v>2.234</v>
      </c>
      <c r="Q23" s="141">
        <v>2.645</v>
      </c>
      <c r="R23" s="140">
        <f t="shared" si="12"/>
        <v>3273.3419999999996</v>
      </c>
      <c r="S23" s="144">
        <f t="shared" si="13"/>
        <v>0.010022207295092306</v>
      </c>
      <c r="T23" s="143">
        <v>2205.176</v>
      </c>
      <c r="U23" s="141">
        <v>862.6049999999998</v>
      </c>
      <c r="V23" s="142">
        <v>2.7840000000000003</v>
      </c>
      <c r="W23" s="141">
        <v>1.213</v>
      </c>
      <c r="X23" s="140">
        <f t="shared" si="14"/>
        <v>3071.7780000000002</v>
      </c>
      <c r="Y23" s="139">
        <f t="shared" si="15"/>
        <v>0.06561802317745591</v>
      </c>
    </row>
    <row r="24" spans="1:25" ht="19.5" customHeight="1">
      <c r="A24" s="147" t="s">
        <v>175</v>
      </c>
      <c r="B24" s="145">
        <v>288.34</v>
      </c>
      <c r="C24" s="141">
        <v>135.152</v>
      </c>
      <c r="D24" s="142">
        <v>0</v>
      </c>
      <c r="E24" s="141">
        <v>0</v>
      </c>
      <c r="F24" s="140">
        <f t="shared" si="8"/>
        <v>423.49199999999996</v>
      </c>
      <c r="G24" s="144">
        <f t="shared" si="9"/>
        <v>0.010209282184707123</v>
      </c>
      <c r="H24" s="143">
        <v>299.263</v>
      </c>
      <c r="I24" s="141">
        <v>141.64</v>
      </c>
      <c r="J24" s="142"/>
      <c r="K24" s="141"/>
      <c r="L24" s="140">
        <f t="shared" si="10"/>
        <v>440.90299999999996</v>
      </c>
      <c r="M24" s="146">
        <f t="shared" si="11"/>
        <v>-0.0394894115032105</v>
      </c>
      <c r="N24" s="145">
        <v>2510.174</v>
      </c>
      <c r="O24" s="141">
        <v>856.5220000000002</v>
      </c>
      <c r="P24" s="142"/>
      <c r="Q24" s="141"/>
      <c r="R24" s="140">
        <f t="shared" si="12"/>
        <v>3366.696</v>
      </c>
      <c r="S24" s="144">
        <f t="shared" si="13"/>
        <v>0.01030803539977127</v>
      </c>
      <c r="T24" s="143">
        <v>2047.588</v>
      </c>
      <c r="U24" s="141">
        <v>1038.1609999999998</v>
      </c>
      <c r="V24" s="142"/>
      <c r="W24" s="141"/>
      <c r="X24" s="140">
        <f t="shared" si="14"/>
        <v>3085.749</v>
      </c>
      <c r="Y24" s="139">
        <f t="shared" si="15"/>
        <v>0.09104661461447461</v>
      </c>
    </row>
    <row r="25" spans="1:25" ht="19.5" customHeight="1">
      <c r="A25" s="147" t="s">
        <v>149</v>
      </c>
      <c r="B25" s="145">
        <v>199.216</v>
      </c>
      <c r="C25" s="141">
        <v>210.58900000000003</v>
      </c>
      <c r="D25" s="142">
        <v>0</v>
      </c>
      <c r="E25" s="141">
        <v>0</v>
      </c>
      <c r="F25" s="140">
        <f t="shared" si="8"/>
        <v>409.80500000000006</v>
      </c>
      <c r="G25" s="144">
        <f t="shared" si="9"/>
        <v>0.009879324487130579</v>
      </c>
      <c r="H25" s="143">
        <v>313.212</v>
      </c>
      <c r="I25" s="141">
        <v>193.571</v>
      </c>
      <c r="J25" s="142"/>
      <c r="K25" s="141"/>
      <c r="L25" s="140">
        <f t="shared" si="10"/>
        <v>506.783</v>
      </c>
      <c r="M25" s="146">
        <f t="shared" si="11"/>
        <v>-0.19136001010294335</v>
      </c>
      <c r="N25" s="145">
        <v>2087.425</v>
      </c>
      <c r="O25" s="141">
        <v>2062.609</v>
      </c>
      <c r="P25" s="142"/>
      <c r="Q25" s="141"/>
      <c r="R25" s="140">
        <f t="shared" si="12"/>
        <v>4150.034</v>
      </c>
      <c r="S25" s="144">
        <f t="shared" si="13"/>
        <v>0.012706433067391401</v>
      </c>
      <c r="T25" s="143">
        <v>3112.548000000001</v>
      </c>
      <c r="U25" s="141">
        <v>1925.2429999999997</v>
      </c>
      <c r="V25" s="142"/>
      <c r="W25" s="141"/>
      <c r="X25" s="140">
        <f t="shared" si="14"/>
        <v>5037.791000000001</v>
      </c>
      <c r="Y25" s="139">
        <f t="shared" si="15"/>
        <v>-0.17621949779179036</v>
      </c>
    </row>
    <row r="26" spans="1:25" ht="19.5" customHeight="1">
      <c r="A26" s="147" t="s">
        <v>174</v>
      </c>
      <c r="B26" s="145">
        <v>247.178</v>
      </c>
      <c r="C26" s="141">
        <v>141.585</v>
      </c>
      <c r="D26" s="142">
        <v>0</v>
      </c>
      <c r="E26" s="141">
        <v>0</v>
      </c>
      <c r="F26" s="140">
        <f aca="true" t="shared" si="16" ref="F26:F32">SUM(B26:E26)</f>
        <v>388.76300000000003</v>
      </c>
      <c r="G26" s="144">
        <f aca="true" t="shared" si="17" ref="G26:G32">F26/$F$9</f>
        <v>0.009372057016362283</v>
      </c>
      <c r="H26" s="143">
        <v>243.668</v>
      </c>
      <c r="I26" s="141">
        <v>107.599</v>
      </c>
      <c r="J26" s="142"/>
      <c r="K26" s="141"/>
      <c r="L26" s="140">
        <f aca="true" t="shared" si="18" ref="L26:L32">SUM(H26:K26)</f>
        <v>351.267</v>
      </c>
      <c r="M26" s="146">
        <f aca="true" t="shared" si="19" ref="M26:M32">IF(ISERROR(F26/L26-1),"         /0",(F26/L26-1))</f>
        <v>0.10674501162933048</v>
      </c>
      <c r="N26" s="145">
        <v>2141.8129999999996</v>
      </c>
      <c r="O26" s="141">
        <v>1047.1200000000001</v>
      </c>
      <c r="P26" s="142">
        <v>152.362</v>
      </c>
      <c r="Q26" s="141">
        <v>12.477</v>
      </c>
      <c r="R26" s="140">
        <f aca="true" t="shared" si="20" ref="R26:R32">SUM(N26:Q26)</f>
        <v>3353.772</v>
      </c>
      <c r="S26" s="144">
        <f aca="true" t="shared" si="21" ref="S26:S32">R26/$R$9</f>
        <v>0.010268465135777538</v>
      </c>
      <c r="T26" s="143">
        <v>1772.257</v>
      </c>
      <c r="U26" s="141">
        <v>571.1790000000001</v>
      </c>
      <c r="V26" s="142"/>
      <c r="W26" s="141"/>
      <c r="X26" s="140">
        <f aca="true" t="shared" si="22" ref="X26:X32">SUM(T26:W26)</f>
        <v>2343.436</v>
      </c>
      <c r="Y26" s="139">
        <f aca="true" t="shared" si="23" ref="Y26:Y32">IF(ISERROR(R26/X26-1),"         /0",IF(R26/X26&gt;5,"  *  ",(R26/X26-1)))</f>
        <v>0.4311344538532307</v>
      </c>
    </row>
    <row r="27" spans="1:25" ht="19.5" customHeight="1">
      <c r="A27" s="147" t="s">
        <v>176</v>
      </c>
      <c r="B27" s="145">
        <v>275.529</v>
      </c>
      <c r="C27" s="141">
        <v>95.388</v>
      </c>
      <c r="D27" s="142">
        <v>0</v>
      </c>
      <c r="E27" s="141">
        <v>0</v>
      </c>
      <c r="F27" s="140">
        <f>SUM(B27:E27)</f>
        <v>370.91700000000003</v>
      </c>
      <c r="G27" s="144">
        <f>F27/$F$9</f>
        <v>0.008941836729159021</v>
      </c>
      <c r="H27" s="143">
        <v>147.437</v>
      </c>
      <c r="I27" s="141">
        <v>22.717</v>
      </c>
      <c r="J27" s="142"/>
      <c r="K27" s="141"/>
      <c r="L27" s="140">
        <f>SUM(H27:K27)</f>
        <v>170.154</v>
      </c>
      <c r="M27" s="146">
        <f>IF(ISERROR(F27/L27-1),"         /0",(F27/L27-1))</f>
        <v>1.1798899820162911</v>
      </c>
      <c r="N27" s="145">
        <v>3420.465</v>
      </c>
      <c r="O27" s="141">
        <v>1460.3919999999998</v>
      </c>
      <c r="P27" s="142"/>
      <c r="Q27" s="141"/>
      <c r="R27" s="140">
        <f>SUM(N27:Q27)</f>
        <v>4880.857</v>
      </c>
      <c r="S27" s="144">
        <f>R27/$R$9</f>
        <v>0.014944042092669313</v>
      </c>
      <c r="T27" s="143">
        <v>379.656</v>
      </c>
      <c r="U27" s="141">
        <v>74.872</v>
      </c>
      <c r="V27" s="142"/>
      <c r="W27" s="141"/>
      <c r="X27" s="140">
        <f>SUM(T27:W27)</f>
        <v>454.528</v>
      </c>
      <c r="Y27" s="139" t="str">
        <f>IF(ISERROR(R27/X27-1),"         /0",IF(R27/X27&gt;5,"  *  ",(R27/X27-1)))</f>
        <v>  *  </v>
      </c>
    </row>
    <row r="28" spans="1:25" ht="19.5" customHeight="1">
      <c r="A28" s="147" t="s">
        <v>154</v>
      </c>
      <c r="B28" s="145">
        <v>96.399</v>
      </c>
      <c r="C28" s="141">
        <v>271.65000000000003</v>
      </c>
      <c r="D28" s="142">
        <v>0</v>
      </c>
      <c r="E28" s="141">
        <v>0</v>
      </c>
      <c r="F28" s="140">
        <f t="shared" si="16"/>
        <v>368.04900000000004</v>
      </c>
      <c r="G28" s="144">
        <f t="shared" si="17"/>
        <v>0.008872696765934829</v>
      </c>
      <c r="H28" s="143">
        <v>60.169000000000004</v>
      </c>
      <c r="I28" s="141">
        <v>207.44</v>
      </c>
      <c r="J28" s="142"/>
      <c r="K28" s="141"/>
      <c r="L28" s="140">
        <f t="shared" si="18"/>
        <v>267.609</v>
      </c>
      <c r="M28" s="146">
        <f t="shared" si="19"/>
        <v>0.3753236998755649</v>
      </c>
      <c r="N28" s="145">
        <v>623.768</v>
      </c>
      <c r="O28" s="141">
        <v>1775.636</v>
      </c>
      <c r="P28" s="142"/>
      <c r="Q28" s="141"/>
      <c r="R28" s="140">
        <f t="shared" si="20"/>
        <v>2399.404</v>
      </c>
      <c r="S28" s="144">
        <f t="shared" si="21"/>
        <v>0.007346413626401905</v>
      </c>
      <c r="T28" s="143">
        <v>597.644</v>
      </c>
      <c r="U28" s="141">
        <v>1407.3780000000002</v>
      </c>
      <c r="V28" s="142">
        <v>0</v>
      </c>
      <c r="W28" s="141">
        <v>0.03</v>
      </c>
      <c r="X28" s="140">
        <f t="shared" si="22"/>
        <v>2005.0520000000001</v>
      </c>
      <c r="Y28" s="139">
        <f t="shared" si="23"/>
        <v>0.19667918837017684</v>
      </c>
    </row>
    <row r="29" spans="1:25" ht="19.5" customHeight="1">
      <c r="A29" s="147" t="s">
        <v>153</v>
      </c>
      <c r="B29" s="145">
        <v>168.99</v>
      </c>
      <c r="C29" s="141">
        <v>129.768</v>
      </c>
      <c r="D29" s="142">
        <v>0</v>
      </c>
      <c r="E29" s="141">
        <v>0</v>
      </c>
      <c r="F29" s="140">
        <f t="shared" si="16"/>
        <v>298.75800000000004</v>
      </c>
      <c r="G29" s="144">
        <f t="shared" si="17"/>
        <v>0.00720227236155283</v>
      </c>
      <c r="H29" s="143">
        <v>177.68499999999997</v>
      </c>
      <c r="I29" s="141">
        <v>135.90200000000002</v>
      </c>
      <c r="J29" s="142"/>
      <c r="K29" s="141"/>
      <c r="L29" s="140">
        <f t="shared" si="18"/>
        <v>313.587</v>
      </c>
      <c r="M29" s="146">
        <f t="shared" si="19"/>
        <v>-0.047288312334375915</v>
      </c>
      <c r="N29" s="145">
        <v>1346.105</v>
      </c>
      <c r="O29" s="141">
        <v>1078.31</v>
      </c>
      <c r="P29" s="142"/>
      <c r="Q29" s="141"/>
      <c r="R29" s="140">
        <f t="shared" si="20"/>
        <v>2424.415</v>
      </c>
      <c r="S29" s="144">
        <f t="shared" si="21"/>
        <v>0.007422991456233787</v>
      </c>
      <c r="T29" s="143">
        <v>1369.2130000000002</v>
      </c>
      <c r="U29" s="141">
        <v>659.793</v>
      </c>
      <c r="V29" s="142"/>
      <c r="W29" s="141"/>
      <c r="X29" s="140">
        <f t="shared" si="22"/>
        <v>2029.0060000000003</v>
      </c>
      <c r="Y29" s="139">
        <f t="shared" si="23"/>
        <v>0.19487818173036442</v>
      </c>
    </row>
    <row r="30" spans="1:25" ht="19.5" customHeight="1">
      <c r="A30" s="147" t="s">
        <v>158</v>
      </c>
      <c r="B30" s="145">
        <v>19.635</v>
      </c>
      <c r="C30" s="141">
        <v>241.96099999999998</v>
      </c>
      <c r="D30" s="142">
        <v>0</v>
      </c>
      <c r="E30" s="141">
        <v>0</v>
      </c>
      <c r="F30" s="140">
        <f t="shared" si="16"/>
        <v>261.596</v>
      </c>
      <c r="G30" s="144">
        <f t="shared" si="17"/>
        <v>0.006306393939887045</v>
      </c>
      <c r="H30" s="143">
        <v>5.661</v>
      </c>
      <c r="I30" s="141">
        <v>247.627</v>
      </c>
      <c r="J30" s="142"/>
      <c r="K30" s="141"/>
      <c r="L30" s="140">
        <f t="shared" si="18"/>
        <v>253.288</v>
      </c>
      <c r="M30" s="146">
        <f t="shared" si="19"/>
        <v>0.03280060642430738</v>
      </c>
      <c r="N30" s="145">
        <v>75.64099999999999</v>
      </c>
      <c r="O30" s="141">
        <v>1462.892</v>
      </c>
      <c r="P30" s="142"/>
      <c r="Q30" s="141"/>
      <c r="R30" s="140">
        <f t="shared" si="20"/>
        <v>1538.5330000000001</v>
      </c>
      <c r="S30" s="144">
        <f t="shared" si="21"/>
        <v>0.004710628054245556</v>
      </c>
      <c r="T30" s="143">
        <v>101.498</v>
      </c>
      <c r="U30" s="141">
        <v>1761.5369999999998</v>
      </c>
      <c r="V30" s="142"/>
      <c r="W30" s="141"/>
      <c r="X30" s="140">
        <f t="shared" si="22"/>
        <v>1863.0349999999999</v>
      </c>
      <c r="Y30" s="139">
        <f t="shared" si="23"/>
        <v>-0.17417922905366767</v>
      </c>
    </row>
    <row r="31" spans="1:25" ht="19.5" customHeight="1">
      <c r="A31" s="147" t="s">
        <v>165</v>
      </c>
      <c r="B31" s="145">
        <v>99.711</v>
      </c>
      <c r="C31" s="141">
        <v>136.057</v>
      </c>
      <c r="D31" s="142">
        <v>0</v>
      </c>
      <c r="E31" s="141">
        <v>0</v>
      </c>
      <c r="F31" s="140">
        <f t="shared" si="16"/>
        <v>235.76799999999997</v>
      </c>
      <c r="G31" s="144">
        <f t="shared" si="17"/>
        <v>0.005683748552803899</v>
      </c>
      <c r="H31" s="143">
        <v>87.662</v>
      </c>
      <c r="I31" s="141">
        <v>115.888</v>
      </c>
      <c r="J31" s="142"/>
      <c r="K31" s="141"/>
      <c r="L31" s="140">
        <f t="shared" si="18"/>
        <v>203.55</v>
      </c>
      <c r="M31" s="146">
        <f t="shared" si="19"/>
        <v>0.15828052075657073</v>
      </c>
      <c r="N31" s="145">
        <v>635.226</v>
      </c>
      <c r="O31" s="141">
        <v>686.775</v>
      </c>
      <c r="P31" s="142"/>
      <c r="Q31" s="141"/>
      <c r="R31" s="140">
        <f t="shared" si="20"/>
        <v>1322.001</v>
      </c>
      <c r="S31" s="144">
        <f t="shared" si="21"/>
        <v>0.004047657735219639</v>
      </c>
      <c r="T31" s="143">
        <v>551.98</v>
      </c>
      <c r="U31" s="141">
        <v>500.269</v>
      </c>
      <c r="V31" s="142"/>
      <c r="W31" s="141"/>
      <c r="X31" s="140">
        <f t="shared" si="22"/>
        <v>1052.249</v>
      </c>
      <c r="Y31" s="139">
        <f t="shared" si="23"/>
        <v>0.256357573159965</v>
      </c>
    </row>
    <row r="32" spans="1:25" ht="19.5" customHeight="1">
      <c r="A32" s="147" t="s">
        <v>179</v>
      </c>
      <c r="B32" s="145">
        <v>0</v>
      </c>
      <c r="C32" s="141">
        <v>0</v>
      </c>
      <c r="D32" s="142">
        <v>198.488</v>
      </c>
      <c r="E32" s="141">
        <v>22.704</v>
      </c>
      <c r="F32" s="140">
        <f t="shared" si="16"/>
        <v>221.192</v>
      </c>
      <c r="G32" s="144">
        <f t="shared" si="17"/>
        <v>0.005332359395218181</v>
      </c>
      <c r="H32" s="143"/>
      <c r="I32" s="141"/>
      <c r="J32" s="142">
        <v>247.831</v>
      </c>
      <c r="K32" s="141">
        <v>26.139</v>
      </c>
      <c r="L32" s="140">
        <f t="shared" si="18"/>
        <v>273.96999999999997</v>
      </c>
      <c r="M32" s="146">
        <f t="shared" si="19"/>
        <v>-0.19264153009453577</v>
      </c>
      <c r="N32" s="145"/>
      <c r="O32" s="141"/>
      <c r="P32" s="142">
        <v>1237.243</v>
      </c>
      <c r="Q32" s="141">
        <v>167.633</v>
      </c>
      <c r="R32" s="140">
        <f t="shared" si="20"/>
        <v>1404.876</v>
      </c>
      <c r="S32" s="144">
        <f t="shared" si="21"/>
        <v>0.004301401593814548</v>
      </c>
      <c r="T32" s="143"/>
      <c r="U32" s="141"/>
      <c r="V32" s="142">
        <v>1852.256</v>
      </c>
      <c r="W32" s="141">
        <v>151.614</v>
      </c>
      <c r="X32" s="140">
        <f t="shared" si="22"/>
        <v>2003.8700000000001</v>
      </c>
      <c r="Y32" s="139">
        <f t="shared" si="23"/>
        <v>-0.2989185925234672</v>
      </c>
    </row>
    <row r="33" spans="1:25" ht="19.5" customHeight="1">
      <c r="A33" s="147" t="s">
        <v>162</v>
      </c>
      <c r="B33" s="145">
        <v>18.553</v>
      </c>
      <c r="C33" s="141">
        <v>198.214</v>
      </c>
      <c r="D33" s="142">
        <v>0</v>
      </c>
      <c r="E33" s="141">
        <v>0</v>
      </c>
      <c r="F33" s="140">
        <f aca="true" t="shared" si="24" ref="F33:F40">SUM(B33:E33)</f>
        <v>216.767</v>
      </c>
      <c r="G33" s="144">
        <f aca="true" t="shared" si="25" ref="G33:G40">F33/$F$9</f>
        <v>0.005225684242754075</v>
      </c>
      <c r="H33" s="143">
        <v>38.989</v>
      </c>
      <c r="I33" s="141">
        <v>175.48</v>
      </c>
      <c r="J33" s="142"/>
      <c r="K33" s="141"/>
      <c r="L33" s="140">
        <f aca="true" t="shared" si="26" ref="L33:L40">SUM(H33:K33)</f>
        <v>214.469</v>
      </c>
      <c r="M33" s="146">
        <f>IF(ISERROR(F33/L33-1),"         /0",(F33/L33-1))</f>
        <v>0.010714835244254317</v>
      </c>
      <c r="N33" s="145">
        <v>253.99200000000002</v>
      </c>
      <c r="O33" s="141">
        <v>1207.54</v>
      </c>
      <c r="P33" s="142"/>
      <c r="Q33" s="141"/>
      <c r="R33" s="140">
        <f aca="true" t="shared" si="27" ref="R33:R40">SUM(N33:Q33)</f>
        <v>1461.532</v>
      </c>
      <c r="S33" s="144">
        <f aca="true" t="shared" si="28" ref="S33:S40">R33/$R$9</f>
        <v>0.00447486900922997</v>
      </c>
      <c r="T33" s="143">
        <v>414.851</v>
      </c>
      <c r="U33" s="141">
        <v>1262.864</v>
      </c>
      <c r="V33" s="142"/>
      <c r="W33" s="141"/>
      <c r="X33" s="140">
        <f aca="true" t="shared" si="29" ref="X33:X40">SUM(T33:W33)</f>
        <v>1677.7150000000001</v>
      </c>
      <c r="Y33" s="139">
        <f aca="true" t="shared" si="30" ref="Y33:Y40">IF(ISERROR(R33/X33-1),"         /0",IF(R33/X33&gt;5,"  *  ",(R33/X33-1)))</f>
        <v>-0.12885561612073582</v>
      </c>
    </row>
    <row r="34" spans="1:25" ht="19.5" customHeight="1">
      <c r="A34" s="147" t="s">
        <v>159</v>
      </c>
      <c r="B34" s="145">
        <v>62.413</v>
      </c>
      <c r="C34" s="141">
        <v>111.87</v>
      </c>
      <c r="D34" s="142">
        <v>0</v>
      </c>
      <c r="E34" s="141">
        <v>0</v>
      </c>
      <c r="F34" s="140">
        <f t="shared" si="24"/>
        <v>174.28300000000002</v>
      </c>
      <c r="G34" s="144">
        <f t="shared" si="25"/>
        <v>0.00420150634958231</v>
      </c>
      <c r="H34" s="143">
        <v>92.84100000000001</v>
      </c>
      <c r="I34" s="141">
        <v>161.43099999999998</v>
      </c>
      <c r="J34" s="142"/>
      <c r="K34" s="141"/>
      <c r="L34" s="140">
        <f t="shared" si="26"/>
        <v>254.272</v>
      </c>
      <c r="M34" s="146">
        <f>IF(ISERROR(F34/L34-1),"         /0",(F34/L34-1))</f>
        <v>-0.3145804492826578</v>
      </c>
      <c r="N34" s="145">
        <v>973.7370000000001</v>
      </c>
      <c r="O34" s="141">
        <v>1783.6670000000001</v>
      </c>
      <c r="P34" s="142"/>
      <c r="Q34" s="141"/>
      <c r="R34" s="140">
        <f t="shared" si="27"/>
        <v>2757.4040000000005</v>
      </c>
      <c r="S34" s="144">
        <f t="shared" si="28"/>
        <v>0.008442525860211585</v>
      </c>
      <c r="T34" s="143">
        <v>901.245</v>
      </c>
      <c r="U34" s="141">
        <v>1083.345</v>
      </c>
      <c r="V34" s="142"/>
      <c r="W34" s="141"/>
      <c r="X34" s="140">
        <f t="shared" si="29"/>
        <v>1984.5900000000001</v>
      </c>
      <c r="Y34" s="139">
        <f t="shared" si="30"/>
        <v>0.38940738389289486</v>
      </c>
    </row>
    <row r="35" spans="1:25" ht="19.5" customHeight="1">
      <c r="A35" s="147" t="s">
        <v>156</v>
      </c>
      <c r="B35" s="145">
        <v>89.622</v>
      </c>
      <c r="C35" s="141">
        <v>51.886</v>
      </c>
      <c r="D35" s="142">
        <v>0</v>
      </c>
      <c r="E35" s="141">
        <v>0</v>
      </c>
      <c r="F35" s="140">
        <f t="shared" si="24"/>
        <v>141.508</v>
      </c>
      <c r="G35" s="144">
        <f t="shared" si="25"/>
        <v>0.0034113869999752903</v>
      </c>
      <c r="H35" s="143">
        <v>95.98299999999999</v>
      </c>
      <c r="I35" s="141">
        <v>63.821000000000005</v>
      </c>
      <c r="J35" s="142"/>
      <c r="K35" s="141"/>
      <c r="L35" s="140">
        <f t="shared" si="26"/>
        <v>159.804</v>
      </c>
      <c r="M35" s="146">
        <f>IF(ISERROR(F35/L35-1),"         /0",(F35/L35-1))</f>
        <v>-0.11449025055693218</v>
      </c>
      <c r="N35" s="145">
        <v>583.806</v>
      </c>
      <c r="O35" s="141">
        <v>402.46299999999997</v>
      </c>
      <c r="P35" s="142">
        <v>0.35</v>
      </c>
      <c r="Q35" s="141">
        <v>0</v>
      </c>
      <c r="R35" s="140">
        <f t="shared" si="27"/>
        <v>986.619</v>
      </c>
      <c r="S35" s="144">
        <f t="shared" si="28"/>
        <v>0.003020796525165008</v>
      </c>
      <c r="T35" s="143">
        <v>844.0469999999997</v>
      </c>
      <c r="U35" s="141">
        <v>674.6950000000002</v>
      </c>
      <c r="V35" s="142"/>
      <c r="W35" s="141"/>
      <c r="X35" s="140">
        <f t="shared" si="29"/>
        <v>1518.7419999999997</v>
      </c>
      <c r="Y35" s="139">
        <f t="shared" si="30"/>
        <v>-0.3503708990730485</v>
      </c>
    </row>
    <row r="36" spans="1:25" ht="19.5" customHeight="1">
      <c r="A36" s="147" t="s">
        <v>164</v>
      </c>
      <c r="B36" s="145">
        <v>90.133</v>
      </c>
      <c r="C36" s="141">
        <v>36.855</v>
      </c>
      <c r="D36" s="142">
        <v>0</v>
      </c>
      <c r="E36" s="141">
        <v>0</v>
      </c>
      <c r="F36" s="140">
        <f t="shared" si="24"/>
        <v>126.988</v>
      </c>
      <c r="G36" s="144">
        <f t="shared" si="25"/>
        <v>0.003061347855618496</v>
      </c>
      <c r="H36" s="143">
        <v>102.624</v>
      </c>
      <c r="I36" s="141">
        <v>56.912000000000006</v>
      </c>
      <c r="J36" s="142"/>
      <c r="K36" s="141"/>
      <c r="L36" s="140">
        <f t="shared" si="26"/>
        <v>159.536</v>
      </c>
      <c r="M36" s="146" t="s">
        <v>50</v>
      </c>
      <c r="N36" s="145">
        <v>676.0740000000001</v>
      </c>
      <c r="O36" s="141">
        <v>358.521</v>
      </c>
      <c r="P36" s="142"/>
      <c r="Q36" s="141"/>
      <c r="R36" s="140">
        <f t="shared" si="27"/>
        <v>1034.595</v>
      </c>
      <c r="S36" s="144">
        <f t="shared" si="28"/>
        <v>0.00316768781155957</v>
      </c>
      <c r="T36" s="143">
        <v>538.042</v>
      </c>
      <c r="U36" s="141">
        <v>445.7020000000001</v>
      </c>
      <c r="V36" s="142"/>
      <c r="W36" s="141"/>
      <c r="X36" s="140">
        <f t="shared" si="29"/>
        <v>983.7440000000001</v>
      </c>
      <c r="Y36" s="139">
        <f t="shared" si="30"/>
        <v>0.051691293669897664</v>
      </c>
    </row>
    <row r="37" spans="1:25" ht="19.5" customHeight="1">
      <c r="A37" s="147" t="s">
        <v>178</v>
      </c>
      <c r="B37" s="145">
        <v>16.201</v>
      </c>
      <c r="C37" s="141">
        <v>11.025</v>
      </c>
      <c r="D37" s="142">
        <v>62.743</v>
      </c>
      <c r="E37" s="141">
        <v>18.878</v>
      </c>
      <c r="F37" s="140">
        <f t="shared" si="24"/>
        <v>108.847</v>
      </c>
      <c r="G37" s="144">
        <f t="shared" si="25"/>
        <v>0.0026240158915842946</v>
      </c>
      <c r="H37" s="143">
        <v>20.554999999999996</v>
      </c>
      <c r="I37" s="141">
        <v>0.089</v>
      </c>
      <c r="J37" s="142">
        <v>53.923</v>
      </c>
      <c r="K37" s="141">
        <v>3.982</v>
      </c>
      <c r="L37" s="140">
        <f t="shared" si="26"/>
        <v>78.54899999999999</v>
      </c>
      <c r="M37" s="146">
        <f>IF(ISERROR(F37/L37-1),"         /0",(F37/L37-1))</f>
        <v>0.385721014907892</v>
      </c>
      <c r="N37" s="145">
        <v>297.368</v>
      </c>
      <c r="O37" s="141">
        <v>14.744</v>
      </c>
      <c r="P37" s="142">
        <v>220</v>
      </c>
      <c r="Q37" s="141">
        <v>18.878</v>
      </c>
      <c r="R37" s="140">
        <f t="shared" si="27"/>
        <v>550.99</v>
      </c>
      <c r="S37" s="144">
        <f t="shared" si="28"/>
        <v>0.0016870024572815522</v>
      </c>
      <c r="T37" s="143">
        <v>175.37300000000002</v>
      </c>
      <c r="U37" s="141">
        <v>2.08</v>
      </c>
      <c r="V37" s="142">
        <v>258.55</v>
      </c>
      <c r="W37" s="141">
        <v>51.04899999999999</v>
      </c>
      <c r="X37" s="140">
        <f t="shared" si="29"/>
        <v>487.052</v>
      </c>
      <c r="Y37" s="139">
        <f t="shared" si="30"/>
        <v>0.13127551062309561</v>
      </c>
    </row>
    <row r="38" spans="1:25" ht="19.5" customHeight="1">
      <c r="A38" s="147" t="s">
        <v>160</v>
      </c>
      <c r="B38" s="145">
        <v>57.70700000000001</v>
      </c>
      <c r="C38" s="141">
        <v>28.776000000000003</v>
      </c>
      <c r="D38" s="142">
        <v>0.22</v>
      </c>
      <c r="E38" s="141">
        <v>0</v>
      </c>
      <c r="F38" s="140">
        <f t="shared" si="24"/>
        <v>86.703</v>
      </c>
      <c r="G38" s="144">
        <f t="shared" si="25"/>
        <v>0.002090182089061096</v>
      </c>
      <c r="H38" s="143">
        <v>47.193</v>
      </c>
      <c r="I38" s="141">
        <v>15.648</v>
      </c>
      <c r="J38" s="142">
        <v>0</v>
      </c>
      <c r="K38" s="141">
        <v>0</v>
      </c>
      <c r="L38" s="140">
        <f t="shared" si="26"/>
        <v>62.840999999999994</v>
      </c>
      <c r="M38" s="146">
        <f>IF(ISERROR(F38/L38-1),"         /0",(F38/L38-1))</f>
        <v>0.379720246335991</v>
      </c>
      <c r="N38" s="145">
        <v>423.56100000000004</v>
      </c>
      <c r="O38" s="141">
        <v>213.25699999999998</v>
      </c>
      <c r="P38" s="142">
        <v>2.09</v>
      </c>
      <c r="Q38" s="141">
        <v>3.8179999999999996</v>
      </c>
      <c r="R38" s="140">
        <f t="shared" si="27"/>
        <v>642.726</v>
      </c>
      <c r="S38" s="144">
        <f t="shared" si="28"/>
        <v>0.0019678766245462584</v>
      </c>
      <c r="T38" s="143">
        <v>352.8029999999998</v>
      </c>
      <c r="U38" s="141">
        <v>117.70000000000002</v>
      </c>
      <c r="V38" s="142">
        <v>0</v>
      </c>
      <c r="W38" s="141">
        <v>0</v>
      </c>
      <c r="X38" s="140">
        <f t="shared" si="29"/>
        <v>470.5029999999998</v>
      </c>
      <c r="Y38" s="139">
        <f t="shared" si="30"/>
        <v>0.3660401740265211</v>
      </c>
    </row>
    <row r="39" spans="1:25" ht="19.5" customHeight="1">
      <c r="A39" s="147" t="s">
        <v>269</v>
      </c>
      <c r="B39" s="145">
        <v>60.494</v>
      </c>
      <c r="C39" s="141">
        <v>23.085</v>
      </c>
      <c r="D39" s="142">
        <v>0</v>
      </c>
      <c r="E39" s="141">
        <v>0</v>
      </c>
      <c r="F39" s="140">
        <f t="shared" si="24"/>
        <v>83.57900000000001</v>
      </c>
      <c r="G39" s="144">
        <f t="shared" si="25"/>
        <v>0.002014870636790392</v>
      </c>
      <c r="H39" s="143"/>
      <c r="I39" s="141"/>
      <c r="J39" s="142"/>
      <c r="K39" s="141"/>
      <c r="L39" s="140">
        <f t="shared" si="26"/>
        <v>0</v>
      </c>
      <c r="M39" s="146" t="str">
        <f>IF(ISERROR(F39/L39-1),"         /0",(F39/L39-1))</f>
        <v>         /0</v>
      </c>
      <c r="N39" s="145">
        <v>288.224</v>
      </c>
      <c r="O39" s="141">
        <v>115.14399999999999</v>
      </c>
      <c r="P39" s="142"/>
      <c r="Q39" s="141"/>
      <c r="R39" s="140">
        <f t="shared" si="27"/>
        <v>403.368</v>
      </c>
      <c r="S39" s="144">
        <f t="shared" si="28"/>
        <v>0.0012350184344339192</v>
      </c>
      <c r="T39" s="143"/>
      <c r="U39" s="141"/>
      <c r="V39" s="142"/>
      <c r="W39" s="141"/>
      <c r="X39" s="140">
        <f t="shared" si="29"/>
        <v>0</v>
      </c>
      <c r="Y39" s="139" t="str">
        <f t="shared" si="30"/>
        <v>         /0</v>
      </c>
    </row>
    <row r="40" spans="1:25" ht="19.5" customHeight="1" thickBot="1">
      <c r="A40" s="138" t="s">
        <v>148</v>
      </c>
      <c r="B40" s="136">
        <v>120.951</v>
      </c>
      <c r="C40" s="132">
        <v>30.461000000000002</v>
      </c>
      <c r="D40" s="133">
        <v>29.503</v>
      </c>
      <c r="E40" s="132">
        <v>32.951</v>
      </c>
      <c r="F40" s="131">
        <f t="shared" si="24"/>
        <v>213.866</v>
      </c>
      <c r="G40" s="135">
        <f t="shared" si="25"/>
        <v>0.005155748736019981</v>
      </c>
      <c r="H40" s="134">
        <v>488.754</v>
      </c>
      <c r="I40" s="132">
        <v>448.457</v>
      </c>
      <c r="J40" s="133">
        <v>118.41100000000002</v>
      </c>
      <c r="K40" s="132">
        <v>73.05300000000001</v>
      </c>
      <c r="L40" s="131">
        <f t="shared" si="26"/>
        <v>1128.6750000000002</v>
      </c>
      <c r="M40" s="137">
        <f>IF(ISERROR(F40/L40-1),"         /0",(F40/L40-1))</f>
        <v>-0.8105158703789842</v>
      </c>
      <c r="N40" s="136">
        <v>2003.311</v>
      </c>
      <c r="O40" s="132">
        <v>1148.346</v>
      </c>
      <c r="P40" s="133">
        <v>350.49800000000005</v>
      </c>
      <c r="Q40" s="132">
        <v>245.07899999999998</v>
      </c>
      <c r="R40" s="131">
        <f t="shared" si="27"/>
        <v>3747.2340000000004</v>
      </c>
      <c r="S40" s="135">
        <f t="shared" si="28"/>
        <v>0.011473153716054703</v>
      </c>
      <c r="T40" s="134">
        <v>3889.241</v>
      </c>
      <c r="U40" s="132">
        <v>2110.439</v>
      </c>
      <c r="V40" s="133">
        <v>11619.567000000001</v>
      </c>
      <c r="W40" s="132">
        <v>3766.2889999999993</v>
      </c>
      <c r="X40" s="131">
        <f t="shared" si="29"/>
        <v>21385.536000000004</v>
      </c>
      <c r="Y40" s="130">
        <f t="shared" si="30"/>
        <v>-0.8247771764991068</v>
      </c>
    </row>
    <row r="41" ht="15" thickTop="1">
      <c r="A41" s="121" t="s">
        <v>43</v>
      </c>
    </row>
    <row r="42" ht="14.25">
      <c r="A42" s="121" t="s">
        <v>42</v>
      </c>
    </row>
    <row r="43" ht="14.25">
      <c r="A43" s="128" t="s">
        <v>29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41:Y65536 M41:M65536 Y3 M3">
    <cfRule type="cellIs" priority="6" dxfId="84" operator="lessThan" stopIfTrue="1">
      <formula>0</formula>
    </cfRule>
  </conditionalFormatting>
  <conditionalFormatting sqref="M9:M40 Y9:Y40">
    <cfRule type="cellIs" priority="7" dxfId="84" operator="lessThan">
      <formula>0</formula>
    </cfRule>
    <cfRule type="cellIs" priority="8" dxfId="86" operator="greaterThanOrEqual" stopIfTrue="1">
      <formula>0</formula>
    </cfRule>
  </conditionalFormatting>
  <conditionalFormatting sqref="G6:G8">
    <cfRule type="cellIs" priority="2" dxfId="84" operator="lessThan" stopIfTrue="1">
      <formula>0</formula>
    </cfRule>
  </conditionalFormatting>
  <conditionalFormatting sqref="S6:S8">
    <cfRule type="cellIs" priority="1" dxfId="84" operator="lessThan" stopIfTrue="1">
      <formula>0</formula>
    </cfRule>
  </conditionalFormatting>
  <conditionalFormatting sqref="M5:M8 Y5:Y8">
    <cfRule type="cellIs" priority="3" dxfId="84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Q60"/>
  <sheetViews>
    <sheetView showGridLines="0" zoomScale="88" zoomScaleNormal="88" zoomScalePageLayoutView="0" workbookViewId="0" topLeftCell="A1">
      <selection activeCell="N9" sqref="N9:O58"/>
    </sheetView>
  </sheetViews>
  <sheetFormatPr defaultColWidth="9.140625" defaultRowHeight="15"/>
  <cols>
    <col min="1" max="1" width="15.8515625" style="186" customWidth="1"/>
    <col min="2" max="2" width="12.28125" style="186" customWidth="1"/>
    <col min="3" max="3" width="11.57421875" style="186" customWidth="1"/>
    <col min="4" max="4" width="10.28125" style="186" customWidth="1"/>
    <col min="5" max="5" width="10.28125" style="186" bestFit="1" customWidth="1"/>
    <col min="6" max="6" width="10.00390625" style="186" customWidth="1"/>
    <col min="7" max="7" width="11.421875" style="186" customWidth="1"/>
    <col min="8" max="8" width="10.7109375" style="186" customWidth="1"/>
    <col min="9" max="9" width="7.8515625" style="186" customWidth="1"/>
    <col min="10" max="10" width="10.8515625" style="186" customWidth="1"/>
    <col min="11" max="11" width="11.421875" style="186" customWidth="1"/>
    <col min="12" max="12" width="10.421875" style="186" customWidth="1"/>
    <col min="13" max="13" width="10.57421875" style="186" customWidth="1"/>
    <col min="14" max="14" width="11.00390625" style="186" customWidth="1"/>
    <col min="15" max="15" width="10.57421875" style="186" customWidth="1"/>
    <col min="16" max="16" width="10.7109375" style="186" customWidth="1"/>
    <col min="17" max="17" width="9.140625" style="186" customWidth="1"/>
    <col min="18" max="16384" width="9.140625" style="186" customWidth="1"/>
  </cols>
  <sheetData>
    <row r="1" spans="14:17" ht="18.75" thickBot="1">
      <c r="N1" s="546" t="s">
        <v>28</v>
      </c>
      <c r="O1" s="547"/>
      <c r="P1" s="547"/>
      <c r="Q1" s="548"/>
    </row>
    <row r="2" ht="3.75" customHeight="1" thickBot="1"/>
    <row r="3" spans="1:17" ht="24" customHeight="1" thickTop="1">
      <c r="A3" s="610" t="s">
        <v>52</v>
      </c>
      <c r="B3" s="611"/>
      <c r="C3" s="611"/>
      <c r="D3" s="611"/>
      <c r="E3" s="611"/>
      <c r="F3" s="611"/>
      <c r="G3" s="611"/>
      <c r="H3" s="611"/>
      <c r="I3" s="611"/>
      <c r="J3" s="611"/>
      <c r="K3" s="611"/>
      <c r="L3" s="611"/>
      <c r="M3" s="611"/>
      <c r="N3" s="611"/>
      <c r="O3" s="611"/>
      <c r="P3" s="611"/>
      <c r="Q3" s="612"/>
    </row>
    <row r="4" spans="1:17" ht="18.75" customHeight="1" thickBot="1">
      <c r="A4" s="602" t="s">
        <v>38</v>
      </c>
      <c r="B4" s="603"/>
      <c r="C4" s="603"/>
      <c r="D4" s="603"/>
      <c r="E4" s="603"/>
      <c r="F4" s="603"/>
      <c r="G4" s="603"/>
      <c r="H4" s="603"/>
      <c r="I4" s="603"/>
      <c r="J4" s="603"/>
      <c r="K4" s="603"/>
      <c r="L4" s="603"/>
      <c r="M4" s="603"/>
      <c r="N4" s="603"/>
      <c r="O4" s="603"/>
      <c r="P4" s="603"/>
      <c r="Q4" s="604"/>
    </row>
    <row r="5" spans="1:17" s="447" customFormat="1" ht="20.25" customHeight="1" thickBot="1">
      <c r="A5" s="599" t="s">
        <v>144</v>
      </c>
      <c r="B5" s="605" t="s">
        <v>36</v>
      </c>
      <c r="C5" s="606"/>
      <c r="D5" s="606"/>
      <c r="E5" s="606"/>
      <c r="F5" s="607"/>
      <c r="G5" s="607"/>
      <c r="H5" s="607"/>
      <c r="I5" s="608"/>
      <c r="J5" s="606" t="s">
        <v>35</v>
      </c>
      <c r="K5" s="606"/>
      <c r="L5" s="606"/>
      <c r="M5" s="606"/>
      <c r="N5" s="606"/>
      <c r="O5" s="606"/>
      <c r="P5" s="606"/>
      <c r="Q5" s="609"/>
    </row>
    <row r="6" spans="1:17" s="492" customFormat="1" ht="28.5" customHeight="1" thickBot="1">
      <c r="A6" s="600"/>
      <c r="B6" s="613" t="s">
        <v>244</v>
      </c>
      <c r="C6" s="614"/>
      <c r="D6" s="615"/>
      <c r="E6" s="541" t="s">
        <v>34</v>
      </c>
      <c r="F6" s="613" t="s">
        <v>245</v>
      </c>
      <c r="G6" s="614"/>
      <c r="H6" s="615"/>
      <c r="I6" s="539" t="s">
        <v>33</v>
      </c>
      <c r="J6" s="613" t="s">
        <v>246</v>
      </c>
      <c r="K6" s="614"/>
      <c r="L6" s="615"/>
      <c r="M6" s="541" t="s">
        <v>34</v>
      </c>
      <c r="N6" s="613" t="s">
        <v>247</v>
      </c>
      <c r="O6" s="614"/>
      <c r="P6" s="615"/>
      <c r="Q6" s="541" t="s">
        <v>33</v>
      </c>
    </row>
    <row r="7" spans="1:17" s="210" customFormat="1" ht="22.5" customHeight="1" thickBot="1">
      <c r="A7" s="601"/>
      <c r="B7" s="119" t="s">
        <v>22</v>
      </c>
      <c r="C7" s="116" t="s">
        <v>21</v>
      </c>
      <c r="D7" s="116" t="s">
        <v>17</v>
      </c>
      <c r="E7" s="542"/>
      <c r="F7" s="119" t="s">
        <v>22</v>
      </c>
      <c r="G7" s="117" t="s">
        <v>21</v>
      </c>
      <c r="H7" s="116" t="s">
        <v>17</v>
      </c>
      <c r="I7" s="540"/>
      <c r="J7" s="119" t="s">
        <v>22</v>
      </c>
      <c r="K7" s="116" t="s">
        <v>21</v>
      </c>
      <c r="L7" s="117" t="s">
        <v>17</v>
      </c>
      <c r="M7" s="542"/>
      <c r="N7" s="118" t="s">
        <v>22</v>
      </c>
      <c r="O7" s="117" t="s">
        <v>21</v>
      </c>
      <c r="P7" s="116" t="s">
        <v>17</v>
      </c>
      <c r="Q7" s="542"/>
    </row>
    <row r="8" spans="1:17" s="202" customFormat="1" ht="18" customHeight="1" thickBot="1">
      <c r="A8" s="209" t="s">
        <v>51</v>
      </c>
      <c r="B8" s="208">
        <f>SUM(B9:B58)</f>
        <v>1460796</v>
      </c>
      <c r="C8" s="204">
        <f>SUM(C9:C58)</f>
        <v>70727</v>
      </c>
      <c r="D8" s="204">
        <f aca="true" t="shared" si="0" ref="D8:D58">C8+B8</f>
        <v>1531523</v>
      </c>
      <c r="E8" s="205">
        <f aca="true" t="shared" si="1" ref="E8:E58">D8/$D$8</f>
        <v>1</v>
      </c>
      <c r="F8" s="204">
        <f>SUM(F9:F58)</f>
        <v>1187324</v>
      </c>
      <c r="G8" s="204">
        <f>SUM(G9:G58)</f>
        <v>64907</v>
      </c>
      <c r="H8" s="204">
        <f aca="true" t="shared" si="2" ref="H8:H58">G8+F8</f>
        <v>1252231</v>
      </c>
      <c r="I8" s="207">
        <f aca="true" t="shared" si="3" ref="I8:I58">(D8/H8-1)</f>
        <v>0.22303552619285094</v>
      </c>
      <c r="J8" s="206">
        <f>SUM(J9:J58)</f>
        <v>8699465</v>
      </c>
      <c r="K8" s="204">
        <f>SUM(K9:K58)</f>
        <v>480311</v>
      </c>
      <c r="L8" s="204">
        <f aca="true" t="shared" si="4" ref="L8:L58">K8+J8</f>
        <v>9179776</v>
      </c>
      <c r="M8" s="205">
        <f aca="true" t="shared" si="5" ref="M8:M58">(L8/$L$8)</f>
        <v>1</v>
      </c>
      <c r="N8" s="204">
        <f>SUM(N9:N58)</f>
        <v>7711320</v>
      </c>
      <c r="O8" s="204">
        <f>SUM(O9:O58)</f>
        <v>478641</v>
      </c>
      <c r="P8" s="204">
        <f aca="true" t="shared" si="6" ref="P8:P58">O8+N8</f>
        <v>8189961</v>
      </c>
      <c r="Q8" s="203">
        <f aca="true" t="shared" si="7" ref="Q8:Q58">(L8/P8-1)</f>
        <v>0.12085710786656989</v>
      </c>
    </row>
    <row r="9" spans="1:17" s="187" customFormat="1" ht="18" customHeight="1" thickTop="1">
      <c r="A9" s="201" t="s">
        <v>279</v>
      </c>
      <c r="B9" s="200">
        <v>201555</v>
      </c>
      <c r="C9" s="196">
        <v>3597</v>
      </c>
      <c r="D9" s="196">
        <f t="shared" si="0"/>
        <v>205152</v>
      </c>
      <c r="E9" s="199">
        <f t="shared" si="1"/>
        <v>0.13395293443193473</v>
      </c>
      <c r="F9" s="197">
        <v>156404</v>
      </c>
      <c r="G9" s="196">
        <v>1408</v>
      </c>
      <c r="H9" s="196">
        <f t="shared" si="2"/>
        <v>157812</v>
      </c>
      <c r="I9" s="198">
        <f t="shared" si="3"/>
        <v>0.2999771880465363</v>
      </c>
      <c r="J9" s="197">
        <v>1165801</v>
      </c>
      <c r="K9" s="196">
        <v>8652</v>
      </c>
      <c r="L9" s="196">
        <f t="shared" si="4"/>
        <v>1174453</v>
      </c>
      <c r="M9" s="198">
        <f t="shared" si="5"/>
        <v>0.12793917847232875</v>
      </c>
      <c r="N9" s="197">
        <v>1021470</v>
      </c>
      <c r="O9" s="196">
        <v>7577</v>
      </c>
      <c r="P9" s="196">
        <f t="shared" si="6"/>
        <v>1029047</v>
      </c>
      <c r="Q9" s="195">
        <f t="shared" si="7"/>
        <v>0.14130161207408398</v>
      </c>
    </row>
    <row r="10" spans="1:17" s="187" customFormat="1" ht="18" customHeight="1">
      <c r="A10" s="201" t="s">
        <v>280</v>
      </c>
      <c r="B10" s="200">
        <v>136706</v>
      </c>
      <c r="C10" s="196">
        <v>1319</v>
      </c>
      <c r="D10" s="196">
        <f t="shared" si="0"/>
        <v>138025</v>
      </c>
      <c r="E10" s="199">
        <f t="shared" si="1"/>
        <v>0.09012270791884941</v>
      </c>
      <c r="F10" s="197">
        <v>106691</v>
      </c>
      <c r="G10" s="196">
        <v>48</v>
      </c>
      <c r="H10" s="196">
        <f t="shared" si="2"/>
        <v>106739</v>
      </c>
      <c r="I10" s="198">
        <f t="shared" si="3"/>
        <v>0.2931074864857268</v>
      </c>
      <c r="J10" s="197">
        <v>801541</v>
      </c>
      <c r="K10" s="196">
        <v>8084</v>
      </c>
      <c r="L10" s="196">
        <f t="shared" si="4"/>
        <v>809625</v>
      </c>
      <c r="M10" s="198">
        <f t="shared" si="5"/>
        <v>0.08819659651825927</v>
      </c>
      <c r="N10" s="197">
        <v>685746</v>
      </c>
      <c r="O10" s="196">
        <v>6678</v>
      </c>
      <c r="P10" s="196">
        <f t="shared" si="6"/>
        <v>692424</v>
      </c>
      <c r="Q10" s="195">
        <f t="shared" si="7"/>
        <v>0.1692618973345812</v>
      </c>
    </row>
    <row r="11" spans="1:17" s="187" customFormat="1" ht="18" customHeight="1">
      <c r="A11" s="201" t="s">
        <v>281</v>
      </c>
      <c r="B11" s="200">
        <v>137895</v>
      </c>
      <c r="C11" s="196">
        <v>87</v>
      </c>
      <c r="D11" s="196">
        <f t="shared" si="0"/>
        <v>137982</v>
      </c>
      <c r="E11" s="199">
        <f t="shared" si="1"/>
        <v>0.09009463129185784</v>
      </c>
      <c r="F11" s="197">
        <v>127509</v>
      </c>
      <c r="G11" s="196">
        <v>229</v>
      </c>
      <c r="H11" s="196">
        <f t="shared" si="2"/>
        <v>127738</v>
      </c>
      <c r="I11" s="198">
        <f t="shared" si="3"/>
        <v>0.0801953999592917</v>
      </c>
      <c r="J11" s="197">
        <v>884294</v>
      </c>
      <c r="K11" s="196">
        <v>722</v>
      </c>
      <c r="L11" s="196">
        <f t="shared" si="4"/>
        <v>885016</v>
      </c>
      <c r="M11" s="198">
        <f t="shared" si="5"/>
        <v>0.09640932414908598</v>
      </c>
      <c r="N11" s="197">
        <v>856026</v>
      </c>
      <c r="O11" s="196">
        <v>1284</v>
      </c>
      <c r="P11" s="196">
        <f t="shared" si="6"/>
        <v>857310</v>
      </c>
      <c r="Q11" s="195">
        <f t="shared" si="7"/>
        <v>0.032317364780534374</v>
      </c>
    </row>
    <row r="12" spans="1:17" s="187" customFormat="1" ht="18" customHeight="1">
      <c r="A12" s="201" t="s">
        <v>282</v>
      </c>
      <c r="B12" s="200">
        <v>98409</v>
      </c>
      <c r="C12" s="196">
        <v>93</v>
      </c>
      <c r="D12" s="196">
        <f>C12+B12</f>
        <v>98502</v>
      </c>
      <c r="E12" s="199">
        <f>D12/$D$8</f>
        <v>0.06431637004472018</v>
      </c>
      <c r="F12" s="197">
        <v>87508</v>
      </c>
      <c r="G12" s="196">
        <v>21</v>
      </c>
      <c r="H12" s="196">
        <f>G12+F12</f>
        <v>87529</v>
      </c>
      <c r="I12" s="198">
        <f>(D12/H12-1)</f>
        <v>0.12536416501959358</v>
      </c>
      <c r="J12" s="197">
        <v>594180</v>
      </c>
      <c r="K12" s="196">
        <v>2957</v>
      </c>
      <c r="L12" s="196">
        <f>K12+J12</f>
        <v>597137</v>
      </c>
      <c r="M12" s="198">
        <f>(L12/$L$8)</f>
        <v>0.06504919074278065</v>
      </c>
      <c r="N12" s="197">
        <v>540119</v>
      </c>
      <c r="O12" s="196">
        <v>7098</v>
      </c>
      <c r="P12" s="196">
        <f>O12+N12</f>
        <v>547217</v>
      </c>
      <c r="Q12" s="195">
        <f>(L12/P12-1)</f>
        <v>0.0912252360580903</v>
      </c>
    </row>
    <row r="13" spans="1:17" s="187" customFormat="1" ht="18" customHeight="1">
      <c r="A13" s="201" t="s">
        <v>283</v>
      </c>
      <c r="B13" s="200">
        <v>66795</v>
      </c>
      <c r="C13" s="196">
        <v>92</v>
      </c>
      <c r="D13" s="196">
        <f>C13+B13</f>
        <v>66887</v>
      </c>
      <c r="E13" s="199">
        <f>D13/$D$8</f>
        <v>0.043673519757783594</v>
      </c>
      <c r="F13" s="197">
        <v>58093</v>
      </c>
      <c r="G13" s="196">
        <v>540</v>
      </c>
      <c r="H13" s="196">
        <f>G13+F13</f>
        <v>58633</v>
      </c>
      <c r="I13" s="198">
        <f>(D13/H13-1)</f>
        <v>0.14077396687872024</v>
      </c>
      <c r="J13" s="197">
        <v>428514</v>
      </c>
      <c r="K13" s="196">
        <v>871</v>
      </c>
      <c r="L13" s="196">
        <f>K13+J13</f>
        <v>429385</v>
      </c>
      <c r="M13" s="198">
        <f>(L13/$L$8)</f>
        <v>0.046775106494973295</v>
      </c>
      <c r="N13" s="197">
        <v>388116</v>
      </c>
      <c r="O13" s="196">
        <v>4124</v>
      </c>
      <c r="P13" s="196">
        <f>O13+N13</f>
        <v>392240</v>
      </c>
      <c r="Q13" s="195">
        <f>(L13/P13-1)</f>
        <v>0.09469967366918208</v>
      </c>
    </row>
    <row r="14" spans="1:17" s="187" customFormat="1" ht="18" customHeight="1">
      <c r="A14" s="201" t="s">
        <v>284</v>
      </c>
      <c r="B14" s="200">
        <v>65827</v>
      </c>
      <c r="C14" s="196">
        <v>486</v>
      </c>
      <c r="D14" s="196">
        <f>C14+B14</f>
        <v>66313</v>
      </c>
      <c r="E14" s="199">
        <f>D14/$D$8</f>
        <v>0.04329872943468691</v>
      </c>
      <c r="F14" s="197">
        <v>57974</v>
      </c>
      <c r="G14" s="196">
        <v>15</v>
      </c>
      <c r="H14" s="196">
        <f>G14+F14</f>
        <v>57989</v>
      </c>
      <c r="I14" s="198">
        <f>(D14/H14-1)</f>
        <v>0.1435444653296314</v>
      </c>
      <c r="J14" s="197">
        <v>422716</v>
      </c>
      <c r="K14" s="196">
        <v>2341</v>
      </c>
      <c r="L14" s="196">
        <f>K14+J14</f>
        <v>425057</v>
      </c>
      <c r="M14" s="198">
        <f>(L14/$L$8)</f>
        <v>0.04630363529567606</v>
      </c>
      <c r="N14" s="197">
        <v>357933</v>
      </c>
      <c r="O14" s="196">
        <v>11197</v>
      </c>
      <c r="P14" s="196">
        <f>O14+N14</f>
        <v>369130</v>
      </c>
      <c r="Q14" s="195">
        <f>(L14/P14-1)</f>
        <v>0.1515103080215643</v>
      </c>
    </row>
    <row r="15" spans="1:17" s="187" customFormat="1" ht="18" customHeight="1">
      <c r="A15" s="201" t="s">
        <v>285</v>
      </c>
      <c r="B15" s="200">
        <v>41105</v>
      </c>
      <c r="C15" s="196">
        <v>7179</v>
      </c>
      <c r="D15" s="196">
        <f>C15+B15</f>
        <v>48284</v>
      </c>
      <c r="E15" s="199">
        <f>D15/$D$8</f>
        <v>0.031526787387456796</v>
      </c>
      <c r="F15" s="197">
        <v>33110</v>
      </c>
      <c r="G15" s="196">
        <v>6385</v>
      </c>
      <c r="H15" s="196">
        <f>G15+F15</f>
        <v>39495</v>
      </c>
      <c r="I15" s="198">
        <f>(D15/H15-1)</f>
        <v>0.2225344980377264</v>
      </c>
      <c r="J15" s="197">
        <v>236347</v>
      </c>
      <c r="K15" s="196">
        <v>64275</v>
      </c>
      <c r="L15" s="196">
        <f>K15+J15</f>
        <v>300622</v>
      </c>
      <c r="M15" s="198">
        <f>(L15/$L$8)</f>
        <v>0.03274829364028055</v>
      </c>
      <c r="N15" s="197">
        <v>194104</v>
      </c>
      <c r="O15" s="196">
        <v>46536</v>
      </c>
      <c r="P15" s="196">
        <f>O15+N15</f>
        <v>240640</v>
      </c>
      <c r="Q15" s="195">
        <f>(L15/P15-1)</f>
        <v>0.24926030585106385</v>
      </c>
    </row>
    <row r="16" spans="1:17" s="187" customFormat="1" ht="18" customHeight="1">
      <c r="A16" s="201" t="s">
        <v>286</v>
      </c>
      <c r="B16" s="200">
        <v>48078</v>
      </c>
      <c r="C16" s="196">
        <v>67</v>
      </c>
      <c r="D16" s="196">
        <f>C16+B16</f>
        <v>48145</v>
      </c>
      <c r="E16" s="199">
        <f>D16/$D$8</f>
        <v>0.031436028058344535</v>
      </c>
      <c r="F16" s="197">
        <v>42539</v>
      </c>
      <c r="G16" s="196">
        <v>78</v>
      </c>
      <c r="H16" s="196">
        <f>G16+F16</f>
        <v>42617</v>
      </c>
      <c r="I16" s="198">
        <f>(D16/H16-1)</f>
        <v>0.12971349461482506</v>
      </c>
      <c r="J16" s="197">
        <v>305244</v>
      </c>
      <c r="K16" s="196">
        <v>1805</v>
      </c>
      <c r="L16" s="196">
        <f>K16+J16</f>
        <v>307049</v>
      </c>
      <c r="M16" s="198">
        <f>(L16/$L$8)</f>
        <v>0.03344841965642734</v>
      </c>
      <c r="N16" s="197">
        <v>282852</v>
      </c>
      <c r="O16" s="196">
        <v>1818</v>
      </c>
      <c r="P16" s="196">
        <f>O16+N16</f>
        <v>284670</v>
      </c>
      <c r="Q16" s="195">
        <f>(L16/P16-1)</f>
        <v>0.07861383356166796</v>
      </c>
    </row>
    <row r="17" spans="1:17" s="187" customFormat="1" ht="18" customHeight="1">
      <c r="A17" s="201" t="s">
        <v>287</v>
      </c>
      <c r="B17" s="200">
        <v>46634</v>
      </c>
      <c r="C17" s="196">
        <v>152</v>
      </c>
      <c r="D17" s="196">
        <f t="shared" si="0"/>
        <v>46786</v>
      </c>
      <c r="E17" s="199">
        <f aca="true" t="shared" si="8" ref="E17:E37">D17/$D$8</f>
        <v>0.030548676056448384</v>
      </c>
      <c r="F17" s="197">
        <v>37930</v>
      </c>
      <c r="G17" s="196">
        <v>497</v>
      </c>
      <c r="H17" s="196">
        <f t="shared" si="2"/>
        <v>38427</v>
      </c>
      <c r="I17" s="198">
        <f aca="true" t="shared" si="9" ref="I17:I37">(D17/H17-1)</f>
        <v>0.21752934134853108</v>
      </c>
      <c r="J17" s="197">
        <v>298426</v>
      </c>
      <c r="K17" s="196">
        <v>1639</v>
      </c>
      <c r="L17" s="196">
        <f t="shared" si="4"/>
        <v>300065</v>
      </c>
      <c r="M17" s="198">
        <f aca="true" t="shared" si="10" ref="M17:M37">(L17/$L$8)</f>
        <v>0.03268761677844863</v>
      </c>
      <c r="N17" s="197">
        <v>257498</v>
      </c>
      <c r="O17" s="196">
        <v>2144</v>
      </c>
      <c r="P17" s="196">
        <f t="shared" si="6"/>
        <v>259642</v>
      </c>
      <c r="Q17" s="195">
        <f aca="true" t="shared" si="11" ref="Q17:Q37">(L17/P17-1)</f>
        <v>0.15568744656103406</v>
      </c>
    </row>
    <row r="18" spans="1:17" s="187" customFormat="1" ht="18" customHeight="1">
      <c r="A18" s="201" t="s">
        <v>288</v>
      </c>
      <c r="B18" s="200">
        <v>42166</v>
      </c>
      <c r="C18" s="196">
        <v>231</v>
      </c>
      <c r="D18" s="196">
        <f aca="true" t="shared" si="12" ref="D18:D23">C18+B18</f>
        <v>42397</v>
      </c>
      <c r="E18" s="199">
        <f aca="true" t="shared" si="13" ref="E18:E23">D18/$D$8</f>
        <v>0.027682901268867657</v>
      </c>
      <c r="F18" s="197">
        <v>13815</v>
      </c>
      <c r="G18" s="196">
        <v>46</v>
      </c>
      <c r="H18" s="196">
        <f aca="true" t="shared" si="14" ref="H18:H23">G18+F18</f>
        <v>13861</v>
      </c>
      <c r="I18" s="198">
        <f aca="true" t="shared" si="15" ref="I18:I23">(D18/H18-1)</f>
        <v>2.0587259216506744</v>
      </c>
      <c r="J18" s="197">
        <v>166117</v>
      </c>
      <c r="K18" s="196">
        <v>5743</v>
      </c>
      <c r="L18" s="196">
        <f aca="true" t="shared" si="16" ref="L18:L23">K18+J18</f>
        <v>171860</v>
      </c>
      <c r="M18" s="198">
        <f aca="true" t="shared" si="17" ref="M18:M23">(L18/$L$8)</f>
        <v>0.018721589720707782</v>
      </c>
      <c r="N18" s="197">
        <v>104207</v>
      </c>
      <c r="O18" s="196">
        <v>2736</v>
      </c>
      <c r="P18" s="196">
        <f aca="true" t="shared" si="18" ref="P18:P23">O18+N18</f>
        <v>106943</v>
      </c>
      <c r="Q18" s="195">
        <f aca="true" t="shared" si="19" ref="Q18:Q23">(L18/P18-1)</f>
        <v>0.6070243026659061</v>
      </c>
    </row>
    <row r="19" spans="1:17" s="187" customFormat="1" ht="18" customHeight="1">
      <c r="A19" s="201" t="s">
        <v>289</v>
      </c>
      <c r="B19" s="200">
        <v>31876</v>
      </c>
      <c r="C19" s="196">
        <v>6</v>
      </c>
      <c r="D19" s="196">
        <f t="shared" si="12"/>
        <v>31882</v>
      </c>
      <c r="E19" s="199">
        <f t="shared" si="13"/>
        <v>0.020817186552209793</v>
      </c>
      <c r="F19" s="197">
        <v>34160</v>
      </c>
      <c r="G19" s="196">
        <v>18</v>
      </c>
      <c r="H19" s="196">
        <f t="shared" si="14"/>
        <v>34178</v>
      </c>
      <c r="I19" s="198">
        <f t="shared" si="15"/>
        <v>-0.06717771665983963</v>
      </c>
      <c r="J19" s="197">
        <v>208054</v>
      </c>
      <c r="K19" s="196">
        <v>294</v>
      </c>
      <c r="L19" s="196">
        <f t="shared" si="16"/>
        <v>208348</v>
      </c>
      <c r="M19" s="198">
        <f t="shared" si="17"/>
        <v>0.022696414378738653</v>
      </c>
      <c r="N19" s="197">
        <v>217592</v>
      </c>
      <c r="O19" s="196">
        <v>878</v>
      </c>
      <c r="P19" s="196">
        <f t="shared" si="18"/>
        <v>218470</v>
      </c>
      <c r="Q19" s="195">
        <f t="shared" si="19"/>
        <v>-0.0463313040692086</v>
      </c>
    </row>
    <row r="20" spans="1:17" s="187" customFormat="1" ht="18" customHeight="1">
      <c r="A20" s="201" t="s">
        <v>290</v>
      </c>
      <c r="B20" s="200">
        <v>28653</v>
      </c>
      <c r="C20" s="196">
        <v>1157</v>
      </c>
      <c r="D20" s="196">
        <f t="shared" si="12"/>
        <v>29810</v>
      </c>
      <c r="E20" s="199">
        <f t="shared" si="13"/>
        <v>0.019464284898104697</v>
      </c>
      <c r="F20" s="197">
        <v>11827</v>
      </c>
      <c r="G20" s="196">
        <v>45</v>
      </c>
      <c r="H20" s="196">
        <f t="shared" si="14"/>
        <v>11872</v>
      </c>
      <c r="I20" s="198">
        <f t="shared" si="15"/>
        <v>1.5109501347708894</v>
      </c>
      <c r="J20" s="197">
        <v>97898</v>
      </c>
      <c r="K20" s="196">
        <v>1543</v>
      </c>
      <c r="L20" s="196">
        <f t="shared" si="16"/>
        <v>99441</v>
      </c>
      <c r="M20" s="198">
        <f t="shared" si="17"/>
        <v>0.010832617266477962</v>
      </c>
      <c r="N20" s="197">
        <v>68742</v>
      </c>
      <c r="O20" s="196">
        <v>335</v>
      </c>
      <c r="P20" s="196">
        <f t="shared" si="18"/>
        <v>69077</v>
      </c>
      <c r="Q20" s="195">
        <f t="shared" si="19"/>
        <v>0.4395674392344775</v>
      </c>
    </row>
    <row r="21" spans="1:17" s="187" customFormat="1" ht="18" customHeight="1">
      <c r="A21" s="201" t="s">
        <v>291</v>
      </c>
      <c r="B21" s="200">
        <v>26089</v>
      </c>
      <c r="C21" s="196">
        <v>153</v>
      </c>
      <c r="D21" s="196">
        <f t="shared" si="12"/>
        <v>26242</v>
      </c>
      <c r="E21" s="199">
        <f t="shared" si="13"/>
        <v>0.017134577802618702</v>
      </c>
      <c r="F21" s="197">
        <v>15855</v>
      </c>
      <c r="G21" s="196">
        <v>46</v>
      </c>
      <c r="H21" s="196">
        <f t="shared" si="14"/>
        <v>15901</v>
      </c>
      <c r="I21" s="198">
        <f t="shared" si="15"/>
        <v>0.6503364568266148</v>
      </c>
      <c r="J21" s="197">
        <v>135653</v>
      </c>
      <c r="K21" s="196">
        <v>490</v>
      </c>
      <c r="L21" s="196">
        <f t="shared" si="16"/>
        <v>136143</v>
      </c>
      <c r="M21" s="198">
        <f t="shared" si="17"/>
        <v>0.01483075404018573</v>
      </c>
      <c r="N21" s="197">
        <v>107015</v>
      </c>
      <c r="O21" s="196">
        <v>816</v>
      </c>
      <c r="P21" s="196">
        <f t="shared" si="18"/>
        <v>107831</v>
      </c>
      <c r="Q21" s="195">
        <f t="shared" si="19"/>
        <v>0.2625590043679462</v>
      </c>
    </row>
    <row r="22" spans="1:17" s="187" customFormat="1" ht="18" customHeight="1">
      <c r="A22" s="201" t="s">
        <v>292</v>
      </c>
      <c r="B22" s="200">
        <v>23393</v>
      </c>
      <c r="C22" s="196">
        <v>1358</v>
      </c>
      <c r="D22" s="196">
        <f t="shared" si="12"/>
        <v>24751</v>
      </c>
      <c r="E22" s="199">
        <f t="shared" si="13"/>
        <v>0.016161037085306588</v>
      </c>
      <c r="F22" s="197">
        <v>19495</v>
      </c>
      <c r="G22" s="196">
        <v>1703</v>
      </c>
      <c r="H22" s="196">
        <f t="shared" si="14"/>
        <v>21198</v>
      </c>
      <c r="I22" s="198">
        <f t="shared" si="15"/>
        <v>0.16761015190112283</v>
      </c>
      <c r="J22" s="197">
        <v>159168</v>
      </c>
      <c r="K22" s="196">
        <v>11111</v>
      </c>
      <c r="L22" s="196">
        <f t="shared" si="16"/>
        <v>170279</v>
      </c>
      <c r="M22" s="198">
        <f t="shared" si="17"/>
        <v>0.01854936329601071</v>
      </c>
      <c r="N22" s="197">
        <v>125294</v>
      </c>
      <c r="O22" s="196">
        <v>11820</v>
      </c>
      <c r="P22" s="196">
        <f t="shared" si="18"/>
        <v>137114</v>
      </c>
      <c r="Q22" s="195">
        <f t="shared" si="19"/>
        <v>0.24187902037720432</v>
      </c>
    </row>
    <row r="23" spans="1:17" s="187" customFormat="1" ht="18" customHeight="1">
      <c r="A23" s="201" t="s">
        <v>293</v>
      </c>
      <c r="B23" s="200">
        <v>14932</v>
      </c>
      <c r="C23" s="196">
        <v>8968</v>
      </c>
      <c r="D23" s="196">
        <f t="shared" si="12"/>
        <v>23900</v>
      </c>
      <c r="E23" s="199">
        <f t="shared" si="13"/>
        <v>0.015605381048799136</v>
      </c>
      <c r="F23" s="197">
        <v>13788</v>
      </c>
      <c r="G23" s="196">
        <v>8467</v>
      </c>
      <c r="H23" s="196">
        <f t="shared" si="14"/>
        <v>22255</v>
      </c>
      <c r="I23" s="198">
        <f t="shared" si="15"/>
        <v>0.07391597393844074</v>
      </c>
      <c r="J23" s="197">
        <v>60726</v>
      </c>
      <c r="K23" s="196">
        <v>32731</v>
      </c>
      <c r="L23" s="196">
        <f t="shared" si="16"/>
        <v>93457</v>
      </c>
      <c r="M23" s="198">
        <f t="shared" si="17"/>
        <v>0.010180749508484738</v>
      </c>
      <c r="N23" s="197">
        <v>58240</v>
      </c>
      <c r="O23" s="196">
        <v>27992</v>
      </c>
      <c r="P23" s="196">
        <f t="shared" si="18"/>
        <v>86232</v>
      </c>
      <c r="Q23" s="195">
        <f t="shared" si="19"/>
        <v>0.08378560163280446</v>
      </c>
    </row>
    <row r="24" spans="1:17" s="187" customFormat="1" ht="18" customHeight="1">
      <c r="A24" s="201" t="s">
        <v>294</v>
      </c>
      <c r="B24" s="200">
        <v>23729</v>
      </c>
      <c r="C24" s="196">
        <v>8</v>
      </c>
      <c r="D24" s="196">
        <f t="shared" si="0"/>
        <v>23737</v>
      </c>
      <c r="E24" s="199">
        <f t="shared" si="8"/>
        <v>0.0154989510441567</v>
      </c>
      <c r="F24" s="197">
        <v>10181</v>
      </c>
      <c r="G24" s="196">
        <v>23</v>
      </c>
      <c r="H24" s="196">
        <f t="shared" si="2"/>
        <v>10204</v>
      </c>
      <c r="I24" s="198">
        <f t="shared" si="9"/>
        <v>1.3262446099568796</v>
      </c>
      <c r="J24" s="197">
        <v>107644</v>
      </c>
      <c r="K24" s="196">
        <v>105</v>
      </c>
      <c r="L24" s="196">
        <f t="shared" si="4"/>
        <v>107749</v>
      </c>
      <c r="M24" s="198">
        <f t="shared" si="10"/>
        <v>0.011737650243317485</v>
      </c>
      <c r="N24" s="197">
        <v>62809</v>
      </c>
      <c r="O24" s="196">
        <v>478</v>
      </c>
      <c r="P24" s="196">
        <f t="shared" si="6"/>
        <v>63287</v>
      </c>
      <c r="Q24" s="195">
        <f t="shared" si="11"/>
        <v>0.7025455464787398</v>
      </c>
    </row>
    <row r="25" spans="1:17" s="187" customFormat="1" ht="18" customHeight="1">
      <c r="A25" s="201" t="s">
        <v>295</v>
      </c>
      <c r="B25" s="200">
        <v>23011</v>
      </c>
      <c r="C25" s="196">
        <v>1</v>
      </c>
      <c r="D25" s="196">
        <f>C25+B25</f>
        <v>23012</v>
      </c>
      <c r="E25" s="199">
        <f t="shared" si="8"/>
        <v>0.015025566054182666</v>
      </c>
      <c r="F25" s="197">
        <v>19377</v>
      </c>
      <c r="G25" s="196">
        <v>12</v>
      </c>
      <c r="H25" s="196">
        <f>G25+F25</f>
        <v>19389</v>
      </c>
      <c r="I25" s="198">
        <f t="shared" si="9"/>
        <v>0.18685852803135794</v>
      </c>
      <c r="J25" s="197">
        <v>132419</v>
      </c>
      <c r="K25" s="196">
        <v>1492</v>
      </c>
      <c r="L25" s="196">
        <f>K25+J25</f>
        <v>133911</v>
      </c>
      <c r="M25" s="198">
        <f t="shared" si="10"/>
        <v>0.014587610852378098</v>
      </c>
      <c r="N25" s="197">
        <v>126984</v>
      </c>
      <c r="O25" s="196">
        <v>2014</v>
      </c>
      <c r="P25" s="196">
        <f>O25+N25</f>
        <v>128998</v>
      </c>
      <c r="Q25" s="195">
        <f t="shared" si="11"/>
        <v>0.03808586179630691</v>
      </c>
    </row>
    <row r="26" spans="1:17" s="187" customFormat="1" ht="18" customHeight="1">
      <c r="A26" s="201" t="s">
        <v>296</v>
      </c>
      <c r="B26" s="200">
        <v>17069</v>
      </c>
      <c r="C26" s="196">
        <v>392</v>
      </c>
      <c r="D26" s="196">
        <f>C26+B26</f>
        <v>17461</v>
      </c>
      <c r="E26" s="199">
        <f t="shared" si="8"/>
        <v>0.011401069393015972</v>
      </c>
      <c r="F26" s="197">
        <v>15358</v>
      </c>
      <c r="G26" s="196">
        <v>594</v>
      </c>
      <c r="H26" s="196">
        <f>G26+F26</f>
        <v>15952</v>
      </c>
      <c r="I26" s="198">
        <f t="shared" si="9"/>
        <v>0.09459628886659988</v>
      </c>
      <c r="J26" s="197">
        <v>120639</v>
      </c>
      <c r="K26" s="196">
        <v>2540</v>
      </c>
      <c r="L26" s="196">
        <f>K26+J26</f>
        <v>123179</v>
      </c>
      <c r="M26" s="198">
        <f t="shared" si="10"/>
        <v>0.013418519144693726</v>
      </c>
      <c r="N26" s="197">
        <v>106087</v>
      </c>
      <c r="O26" s="196">
        <v>4837</v>
      </c>
      <c r="P26" s="196">
        <f>O26+N26</f>
        <v>110924</v>
      </c>
      <c r="Q26" s="195">
        <f t="shared" si="11"/>
        <v>0.11048105008834885</v>
      </c>
    </row>
    <row r="27" spans="1:17" s="187" customFormat="1" ht="18" customHeight="1">
      <c r="A27" s="201" t="s">
        <v>297</v>
      </c>
      <c r="B27" s="200">
        <v>15948</v>
      </c>
      <c r="C27" s="196">
        <v>494</v>
      </c>
      <c r="D27" s="196">
        <f>C27+B27</f>
        <v>16442</v>
      </c>
      <c r="E27" s="199">
        <f t="shared" si="8"/>
        <v>0.010735718627797297</v>
      </c>
      <c r="F27" s="197">
        <v>13424</v>
      </c>
      <c r="G27" s="196">
        <v>453</v>
      </c>
      <c r="H27" s="196">
        <f>G27+F27</f>
        <v>13877</v>
      </c>
      <c r="I27" s="198">
        <f t="shared" si="9"/>
        <v>0.18483822151761897</v>
      </c>
      <c r="J27" s="197">
        <v>98286</v>
      </c>
      <c r="K27" s="196">
        <v>2458</v>
      </c>
      <c r="L27" s="196">
        <f>K27+J27</f>
        <v>100744</v>
      </c>
      <c r="M27" s="198">
        <f t="shared" si="10"/>
        <v>0.010974559727819067</v>
      </c>
      <c r="N27" s="197">
        <v>90320</v>
      </c>
      <c r="O27" s="196">
        <v>2296</v>
      </c>
      <c r="P27" s="196">
        <f>O27+N27</f>
        <v>92616</v>
      </c>
      <c r="Q27" s="195">
        <f t="shared" si="11"/>
        <v>0.08776021421784574</v>
      </c>
    </row>
    <row r="28" spans="1:17" s="187" customFormat="1" ht="18" customHeight="1">
      <c r="A28" s="201" t="s">
        <v>298</v>
      </c>
      <c r="B28" s="200">
        <v>15720</v>
      </c>
      <c r="C28" s="196">
        <v>4</v>
      </c>
      <c r="D28" s="196">
        <f t="shared" si="0"/>
        <v>15724</v>
      </c>
      <c r="E28" s="199">
        <f t="shared" si="8"/>
        <v>0.010266904251519566</v>
      </c>
      <c r="F28" s="197">
        <v>15572</v>
      </c>
      <c r="G28" s="196"/>
      <c r="H28" s="196">
        <f t="shared" si="2"/>
        <v>15572</v>
      </c>
      <c r="I28" s="198">
        <f t="shared" si="9"/>
        <v>0.009761109684048197</v>
      </c>
      <c r="J28" s="197">
        <v>117436</v>
      </c>
      <c r="K28" s="196">
        <v>492</v>
      </c>
      <c r="L28" s="196">
        <f t="shared" si="4"/>
        <v>117928</v>
      </c>
      <c r="M28" s="198">
        <f t="shared" si="10"/>
        <v>0.012846500829649873</v>
      </c>
      <c r="N28" s="197">
        <v>94036</v>
      </c>
      <c r="O28" s="196">
        <v>2663</v>
      </c>
      <c r="P28" s="196">
        <f t="shared" si="6"/>
        <v>96699</v>
      </c>
      <c r="Q28" s="195">
        <f t="shared" si="11"/>
        <v>0.2195369135151346</v>
      </c>
    </row>
    <row r="29" spans="1:17" s="187" customFormat="1" ht="18" customHeight="1">
      <c r="A29" s="201" t="s">
        <v>299</v>
      </c>
      <c r="B29" s="200">
        <v>14990</v>
      </c>
      <c r="C29" s="196">
        <v>188</v>
      </c>
      <c r="D29" s="196">
        <f>C29+B29</f>
        <v>15178</v>
      </c>
      <c r="E29" s="199">
        <f t="shared" si="8"/>
        <v>0.009910396383208087</v>
      </c>
      <c r="F29" s="197">
        <v>12785</v>
      </c>
      <c r="G29" s="196">
        <v>1947</v>
      </c>
      <c r="H29" s="196">
        <f>G29+F29</f>
        <v>14732</v>
      </c>
      <c r="I29" s="198">
        <f t="shared" si="9"/>
        <v>0.03027423296225895</v>
      </c>
      <c r="J29" s="197">
        <v>98219</v>
      </c>
      <c r="K29" s="196">
        <v>1553</v>
      </c>
      <c r="L29" s="196">
        <f>K29+J29</f>
        <v>99772</v>
      </c>
      <c r="M29" s="198">
        <f t="shared" si="10"/>
        <v>0.010868674791193161</v>
      </c>
      <c r="N29" s="197">
        <v>89998</v>
      </c>
      <c r="O29" s="196">
        <v>5860</v>
      </c>
      <c r="P29" s="196">
        <f>O29+N29</f>
        <v>95858</v>
      </c>
      <c r="Q29" s="195">
        <f t="shared" si="11"/>
        <v>0.040831229527008794</v>
      </c>
    </row>
    <row r="30" spans="1:17" s="187" customFormat="1" ht="18" customHeight="1">
      <c r="A30" s="201" t="s">
        <v>300</v>
      </c>
      <c r="B30" s="200">
        <v>14557</v>
      </c>
      <c r="C30" s="196">
        <v>0</v>
      </c>
      <c r="D30" s="196">
        <f>C30+B30</f>
        <v>14557</v>
      </c>
      <c r="E30" s="199">
        <f t="shared" si="8"/>
        <v>0.009504917653864813</v>
      </c>
      <c r="F30" s="197">
        <v>12922</v>
      </c>
      <c r="G30" s="196">
        <v>12</v>
      </c>
      <c r="H30" s="196">
        <f>G30+F30</f>
        <v>12934</v>
      </c>
      <c r="I30" s="198">
        <f t="shared" si="9"/>
        <v>0.12548322251430344</v>
      </c>
      <c r="J30" s="197">
        <v>97836</v>
      </c>
      <c r="K30" s="196">
        <v>99</v>
      </c>
      <c r="L30" s="196">
        <f>K30+J30</f>
        <v>97935</v>
      </c>
      <c r="M30" s="198">
        <f t="shared" si="10"/>
        <v>0.010668560975779801</v>
      </c>
      <c r="N30" s="197">
        <v>89584</v>
      </c>
      <c r="O30" s="196">
        <v>726</v>
      </c>
      <c r="P30" s="196">
        <f>O30+N30</f>
        <v>90310</v>
      </c>
      <c r="Q30" s="195">
        <f t="shared" si="11"/>
        <v>0.0844314029454103</v>
      </c>
    </row>
    <row r="31" spans="1:17" s="187" customFormat="1" ht="18" customHeight="1">
      <c r="A31" s="201" t="s">
        <v>301</v>
      </c>
      <c r="B31" s="200">
        <v>14070</v>
      </c>
      <c r="C31" s="196">
        <v>93</v>
      </c>
      <c r="D31" s="196">
        <f>C31+B31</f>
        <v>14163</v>
      </c>
      <c r="E31" s="199">
        <f t="shared" si="8"/>
        <v>0.009247657397244442</v>
      </c>
      <c r="F31" s="197">
        <v>14285</v>
      </c>
      <c r="G31" s="196">
        <v>12</v>
      </c>
      <c r="H31" s="196">
        <f>G31+F31</f>
        <v>14297</v>
      </c>
      <c r="I31" s="198">
        <f t="shared" si="9"/>
        <v>-0.009372595649436932</v>
      </c>
      <c r="J31" s="197">
        <v>87490</v>
      </c>
      <c r="K31" s="196">
        <v>1224</v>
      </c>
      <c r="L31" s="196">
        <f>K31+J31</f>
        <v>88714</v>
      </c>
      <c r="M31" s="198">
        <f t="shared" si="10"/>
        <v>0.009664070234393519</v>
      </c>
      <c r="N31" s="197">
        <v>87329</v>
      </c>
      <c r="O31" s="196">
        <v>1054</v>
      </c>
      <c r="P31" s="196">
        <f>O31+N31</f>
        <v>88383</v>
      </c>
      <c r="Q31" s="195">
        <f t="shared" si="11"/>
        <v>0.0037450640960365877</v>
      </c>
    </row>
    <row r="32" spans="1:17" s="187" customFormat="1" ht="18" customHeight="1">
      <c r="A32" s="201" t="s">
        <v>302</v>
      </c>
      <c r="B32" s="200">
        <v>12930</v>
      </c>
      <c r="C32" s="196">
        <v>0</v>
      </c>
      <c r="D32" s="196">
        <f>C32+B32</f>
        <v>12930</v>
      </c>
      <c r="E32" s="199">
        <f t="shared" si="8"/>
        <v>0.008442576441881709</v>
      </c>
      <c r="F32" s="197">
        <v>14172</v>
      </c>
      <c r="G32" s="196">
        <v>18</v>
      </c>
      <c r="H32" s="196">
        <f>G32+F32</f>
        <v>14190</v>
      </c>
      <c r="I32" s="198">
        <f t="shared" si="9"/>
        <v>-0.08879492600422834</v>
      </c>
      <c r="J32" s="197">
        <v>82252</v>
      </c>
      <c r="K32" s="196">
        <v>322</v>
      </c>
      <c r="L32" s="196">
        <f>K32+J32</f>
        <v>82574</v>
      </c>
      <c r="M32" s="198">
        <f t="shared" si="10"/>
        <v>0.008995208597682557</v>
      </c>
      <c r="N32" s="197">
        <v>92985</v>
      </c>
      <c r="O32" s="196">
        <v>679</v>
      </c>
      <c r="P32" s="196">
        <f>O32+N32</f>
        <v>93664</v>
      </c>
      <c r="Q32" s="195">
        <f t="shared" si="11"/>
        <v>-0.11840194738640242</v>
      </c>
    </row>
    <row r="33" spans="1:17" s="187" customFormat="1" ht="18" customHeight="1">
      <c r="A33" s="201" t="s">
        <v>303</v>
      </c>
      <c r="B33" s="200">
        <v>12409</v>
      </c>
      <c r="C33" s="196">
        <v>5</v>
      </c>
      <c r="D33" s="196">
        <f>C33+B33</f>
        <v>12414</v>
      </c>
      <c r="E33" s="199">
        <f t="shared" si="8"/>
        <v>0.00810565691798295</v>
      </c>
      <c r="F33" s="197">
        <v>7905</v>
      </c>
      <c r="G33" s="196">
        <v>19</v>
      </c>
      <c r="H33" s="196">
        <f>G33+F33</f>
        <v>7924</v>
      </c>
      <c r="I33" s="198">
        <f t="shared" si="9"/>
        <v>0.5666330136294802</v>
      </c>
      <c r="J33" s="197">
        <v>60115</v>
      </c>
      <c r="K33" s="196">
        <v>79</v>
      </c>
      <c r="L33" s="196">
        <f>K33+J33</f>
        <v>60194</v>
      </c>
      <c r="M33" s="198">
        <f t="shared" si="10"/>
        <v>0.0065572406124071005</v>
      </c>
      <c r="N33" s="197">
        <v>46630</v>
      </c>
      <c r="O33" s="196">
        <v>257</v>
      </c>
      <c r="P33" s="196">
        <f>O33+N33</f>
        <v>46887</v>
      </c>
      <c r="Q33" s="195">
        <f t="shared" si="11"/>
        <v>0.2838100113037729</v>
      </c>
    </row>
    <row r="34" spans="1:17" s="187" customFormat="1" ht="18" customHeight="1">
      <c r="A34" s="201" t="s">
        <v>304</v>
      </c>
      <c r="B34" s="200">
        <v>11823</v>
      </c>
      <c r="C34" s="196">
        <v>7</v>
      </c>
      <c r="D34" s="196">
        <f t="shared" si="0"/>
        <v>11830</v>
      </c>
      <c r="E34" s="199">
        <f t="shared" si="8"/>
        <v>0.007724337146748694</v>
      </c>
      <c r="F34" s="197">
        <v>10670</v>
      </c>
      <c r="G34" s="196">
        <v>8</v>
      </c>
      <c r="H34" s="196">
        <f t="shared" si="2"/>
        <v>10678</v>
      </c>
      <c r="I34" s="198">
        <f t="shared" si="9"/>
        <v>0.1078853717924706</v>
      </c>
      <c r="J34" s="197">
        <v>67574</v>
      </c>
      <c r="K34" s="196">
        <v>160</v>
      </c>
      <c r="L34" s="196">
        <f t="shared" si="4"/>
        <v>67734</v>
      </c>
      <c r="M34" s="198">
        <f t="shared" si="10"/>
        <v>0.007378611417097759</v>
      </c>
      <c r="N34" s="197">
        <v>62844</v>
      </c>
      <c r="O34" s="196">
        <v>211</v>
      </c>
      <c r="P34" s="196">
        <f t="shared" si="6"/>
        <v>63055</v>
      </c>
      <c r="Q34" s="195">
        <f t="shared" si="11"/>
        <v>0.07420505907541042</v>
      </c>
    </row>
    <row r="35" spans="1:17" s="187" customFormat="1" ht="18" customHeight="1">
      <c r="A35" s="201" t="s">
        <v>305</v>
      </c>
      <c r="B35" s="200">
        <v>8368</v>
      </c>
      <c r="C35" s="196">
        <v>3005</v>
      </c>
      <c r="D35" s="196">
        <f t="shared" si="0"/>
        <v>11373</v>
      </c>
      <c r="E35" s="199">
        <f t="shared" si="8"/>
        <v>0.007425941366861614</v>
      </c>
      <c r="F35" s="197">
        <v>7562</v>
      </c>
      <c r="G35" s="196">
        <v>4394</v>
      </c>
      <c r="H35" s="196">
        <f t="shared" si="2"/>
        <v>11956</v>
      </c>
      <c r="I35" s="198">
        <f t="shared" si="9"/>
        <v>-0.04876212780194045</v>
      </c>
      <c r="J35" s="197">
        <v>58729</v>
      </c>
      <c r="K35" s="196">
        <v>33999</v>
      </c>
      <c r="L35" s="196">
        <f t="shared" si="4"/>
        <v>92728</v>
      </c>
      <c r="M35" s="198">
        <f t="shared" si="10"/>
        <v>0.01010133580601531</v>
      </c>
      <c r="N35" s="197">
        <v>54188</v>
      </c>
      <c r="O35" s="196">
        <v>24304</v>
      </c>
      <c r="P35" s="196">
        <f t="shared" si="6"/>
        <v>78492</v>
      </c>
      <c r="Q35" s="195">
        <f t="shared" si="11"/>
        <v>0.18136880191611882</v>
      </c>
    </row>
    <row r="36" spans="1:17" s="187" customFormat="1" ht="18" customHeight="1">
      <c r="A36" s="201" t="s">
        <v>306</v>
      </c>
      <c r="B36" s="200">
        <v>9601</v>
      </c>
      <c r="C36" s="196">
        <v>8</v>
      </c>
      <c r="D36" s="196">
        <f t="shared" si="0"/>
        <v>9609</v>
      </c>
      <c r="E36" s="199">
        <f t="shared" si="8"/>
        <v>0.006274146715393762</v>
      </c>
      <c r="F36" s="197">
        <v>4142</v>
      </c>
      <c r="G36" s="196"/>
      <c r="H36" s="196">
        <f t="shared" si="2"/>
        <v>4142</v>
      </c>
      <c r="I36" s="198">
        <f t="shared" si="9"/>
        <v>1.3198937711250602</v>
      </c>
      <c r="J36" s="197">
        <v>30644</v>
      </c>
      <c r="K36" s="196">
        <v>266</v>
      </c>
      <c r="L36" s="196">
        <f t="shared" si="4"/>
        <v>30910</v>
      </c>
      <c r="M36" s="198">
        <f t="shared" si="10"/>
        <v>0.00336718455875176</v>
      </c>
      <c r="N36" s="197">
        <v>33778</v>
      </c>
      <c r="O36" s="196">
        <v>35</v>
      </c>
      <c r="P36" s="196">
        <f t="shared" si="6"/>
        <v>33813</v>
      </c>
      <c r="Q36" s="195">
        <f t="shared" si="11"/>
        <v>-0.08585455298258071</v>
      </c>
    </row>
    <row r="37" spans="1:17" s="187" customFormat="1" ht="18" customHeight="1">
      <c r="A37" s="201" t="s">
        <v>307</v>
      </c>
      <c r="B37" s="200">
        <v>8645</v>
      </c>
      <c r="C37" s="196">
        <v>5</v>
      </c>
      <c r="D37" s="196">
        <f t="shared" si="0"/>
        <v>8650</v>
      </c>
      <c r="E37" s="199">
        <f t="shared" si="8"/>
        <v>0.005647972639000525</v>
      </c>
      <c r="F37" s="197">
        <v>8528</v>
      </c>
      <c r="G37" s="196"/>
      <c r="H37" s="196">
        <f t="shared" si="2"/>
        <v>8528</v>
      </c>
      <c r="I37" s="198">
        <f t="shared" si="9"/>
        <v>0.014305816135084415</v>
      </c>
      <c r="J37" s="197">
        <v>58523</v>
      </c>
      <c r="K37" s="196">
        <v>25</v>
      </c>
      <c r="L37" s="196">
        <f t="shared" si="4"/>
        <v>58548</v>
      </c>
      <c r="M37" s="198">
        <f t="shared" si="10"/>
        <v>0.00637793340491097</v>
      </c>
      <c r="N37" s="197">
        <v>55679</v>
      </c>
      <c r="O37" s="196">
        <v>127</v>
      </c>
      <c r="P37" s="196">
        <f t="shared" si="6"/>
        <v>55806</v>
      </c>
      <c r="Q37" s="195">
        <f t="shared" si="11"/>
        <v>0.04913450166648747</v>
      </c>
    </row>
    <row r="38" spans="1:17" s="187" customFormat="1" ht="18" customHeight="1">
      <c r="A38" s="201" t="s">
        <v>308</v>
      </c>
      <c r="B38" s="200">
        <v>8630</v>
      </c>
      <c r="C38" s="196">
        <v>1</v>
      </c>
      <c r="D38" s="196">
        <f t="shared" si="0"/>
        <v>8631</v>
      </c>
      <c r="E38" s="199">
        <f t="shared" si="1"/>
        <v>0.005635566687539136</v>
      </c>
      <c r="F38" s="197">
        <v>6350</v>
      </c>
      <c r="G38" s="196">
        <v>24</v>
      </c>
      <c r="H38" s="196">
        <f t="shared" si="2"/>
        <v>6374</v>
      </c>
      <c r="I38" s="198">
        <f t="shared" si="3"/>
        <v>0.35409475996234696</v>
      </c>
      <c r="J38" s="197">
        <v>37804</v>
      </c>
      <c r="K38" s="196">
        <v>87</v>
      </c>
      <c r="L38" s="196">
        <f t="shared" si="4"/>
        <v>37891</v>
      </c>
      <c r="M38" s="198">
        <f t="shared" si="5"/>
        <v>0.004127660631370526</v>
      </c>
      <c r="N38" s="197">
        <v>30871</v>
      </c>
      <c r="O38" s="196">
        <v>420</v>
      </c>
      <c r="P38" s="196">
        <f t="shared" si="6"/>
        <v>31291</v>
      </c>
      <c r="Q38" s="195">
        <f t="shared" si="7"/>
        <v>0.21092326867150302</v>
      </c>
    </row>
    <row r="39" spans="1:17" s="187" customFormat="1" ht="18" customHeight="1">
      <c r="A39" s="201" t="s">
        <v>309</v>
      </c>
      <c r="B39" s="200">
        <v>8078</v>
      </c>
      <c r="C39" s="196">
        <v>21</v>
      </c>
      <c r="D39" s="196">
        <f t="shared" si="0"/>
        <v>8099</v>
      </c>
      <c r="E39" s="199">
        <f t="shared" si="1"/>
        <v>0.00528820004662026</v>
      </c>
      <c r="F39" s="197">
        <v>7803</v>
      </c>
      <c r="G39" s="196">
        <v>11</v>
      </c>
      <c r="H39" s="196">
        <f t="shared" si="2"/>
        <v>7814</v>
      </c>
      <c r="I39" s="198">
        <f t="shared" si="3"/>
        <v>0.036472997184540557</v>
      </c>
      <c r="J39" s="197">
        <v>55106</v>
      </c>
      <c r="K39" s="196">
        <v>278</v>
      </c>
      <c r="L39" s="196">
        <f t="shared" si="4"/>
        <v>55384</v>
      </c>
      <c r="M39" s="198">
        <f t="shared" si="5"/>
        <v>0.006033262685276852</v>
      </c>
      <c r="N39" s="197">
        <v>57006</v>
      </c>
      <c r="O39" s="196">
        <v>660</v>
      </c>
      <c r="P39" s="196">
        <f t="shared" si="6"/>
        <v>57666</v>
      </c>
      <c r="Q39" s="195">
        <f t="shared" si="7"/>
        <v>-0.039572711823258055</v>
      </c>
    </row>
    <row r="40" spans="1:17" s="187" customFormat="1" ht="18" customHeight="1">
      <c r="A40" s="201" t="s">
        <v>310</v>
      </c>
      <c r="B40" s="200">
        <v>7742</v>
      </c>
      <c r="C40" s="196">
        <v>123</v>
      </c>
      <c r="D40" s="196">
        <f t="shared" si="0"/>
        <v>7865</v>
      </c>
      <c r="E40" s="199">
        <f t="shared" si="1"/>
        <v>0.005135410960201055</v>
      </c>
      <c r="F40" s="197">
        <v>8860</v>
      </c>
      <c r="G40" s="196">
        <v>418</v>
      </c>
      <c r="H40" s="196">
        <f t="shared" si="2"/>
        <v>9278</v>
      </c>
      <c r="I40" s="198">
        <f t="shared" si="3"/>
        <v>-0.15229575339512824</v>
      </c>
      <c r="J40" s="197">
        <v>54607</v>
      </c>
      <c r="K40" s="196">
        <v>973</v>
      </c>
      <c r="L40" s="196">
        <f t="shared" si="4"/>
        <v>55580</v>
      </c>
      <c r="M40" s="198">
        <f t="shared" si="5"/>
        <v>0.00605461396879401</v>
      </c>
      <c r="N40" s="197">
        <v>63704</v>
      </c>
      <c r="O40" s="196">
        <v>1051</v>
      </c>
      <c r="P40" s="196">
        <f t="shared" si="6"/>
        <v>64755</v>
      </c>
      <c r="Q40" s="195">
        <f t="shared" si="7"/>
        <v>-0.14168790054822022</v>
      </c>
    </row>
    <row r="41" spans="1:17" s="187" customFormat="1" ht="18" customHeight="1">
      <c r="A41" s="201" t="s">
        <v>311</v>
      </c>
      <c r="B41" s="200">
        <v>7196</v>
      </c>
      <c r="C41" s="196">
        <v>17</v>
      </c>
      <c r="D41" s="196">
        <f t="shared" si="0"/>
        <v>7213</v>
      </c>
      <c r="E41" s="199">
        <f t="shared" si="1"/>
        <v>0.004709690941631304</v>
      </c>
      <c r="F41" s="197">
        <v>5469</v>
      </c>
      <c r="G41" s="196">
        <v>167</v>
      </c>
      <c r="H41" s="196">
        <f t="shared" si="2"/>
        <v>5636</v>
      </c>
      <c r="I41" s="198">
        <f t="shared" si="3"/>
        <v>0.2798083747338538</v>
      </c>
      <c r="J41" s="197">
        <v>51993</v>
      </c>
      <c r="K41" s="196">
        <v>122</v>
      </c>
      <c r="L41" s="196">
        <f t="shared" si="4"/>
        <v>52115</v>
      </c>
      <c r="M41" s="198">
        <f t="shared" si="5"/>
        <v>0.005677153778044257</v>
      </c>
      <c r="N41" s="197">
        <v>39162</v>
      </c>
      <c r="O41" s="196">
        <v>2088</v>
      </c>
      <c r="P41" s="196">
        <f t="shared" si="6"/>
        <v>41250</v>
      </c>
      <c r="Q41" s="195">
        <f t="shared" si="7"/>
        <v>0.2633939393939393</v>
      </c>
    </row>
    <row r="42" spans="1:17" s="187" customFormat="1" ht="18" customHeight="1">
      <c r="A42" s="201" t="s">
        <v>312</v>
      </c>
      <c r="B42" s="200">
        <v>6599</v>
      </c>
      <c r="C42" s="196">
        <v>47</v>
      </c>
      <c r="D42" s="196">
        <f t="shared" si="0"/>
        <v>6646</v>
      </c>
      <c r="E42" s="199">
        <f t="shared" si="1"/>
        <v>0.004339471232230923</v>
      </c>
      <c r="F42" s="197">
        <v>5810</v>
      </c>
      <c r="G42" s="196">
        <v>233</v>
      </c>
      <c r="H42" s="196">
        <f t="shared" si="2"/>
        <v>6043</v>
      </c>
      <c r="I42" s="198">
        <f t="shared" si="3"/>
        <v>0.09978487506205536</v>
      </c>
      <c r="J42" s="197">
        <v>43809</v>
      </c>
      <c r="K42" s="196">
        <v>629</v>
      </c>
      <c r="L42" s="196">
        <f t="shared" si="4"/>
        <v>44438</v>
      </c>
      <c r="M42" s="198">
        <f t="shared" si="5"/>
        <v>0.004840858861915585</v>
      </c>
      <c r="N42" s="197">
        <v>37322</v>
      </c>
      <c r="O42" s="196">
        <v>1764</v>
      </c>
      <c r="P42" s="196">
        <f t="shared" si="6"/>
        <v>39086</v>
      </c>
      <c r="Q42" s="195">
        <f t="shared" si="7"/>
        <v>0.13692882361971037</v>
      </c>
    </row>
    <row r="43" spans="1:17" s="187" customFormat="1" ht="18" customHeight="1">
      <c r="A43" s="201" t="s">
        <v>313</v>
      </c>
      <c r="B43" s="200">
        <v>6374</v>
      </c>
      <c r="C43" s="196">
        <v>9</v>
      </c>
      <c r="D43" s="196">
        <f t="shared" si="0"/>
        <v>6383</v>
      </c>
      <c r="E43" s="199">
        <f t="shared" si="1"/>
        <v>0.0041677467462127565</v>
      </c>
      <c r="F43" s="197">
        <v>4081</v>
      </c>
      <c r="G43" s="196"/>
      <c r="H43" s="196">
        <f t="shared" si="2"/>
        <v>4081</v>
      </c>
      <c r="I43" s="198">
        <f t="shared" si="3"/>
        <v>0.5640774320019604</v>
      </c>
      <c r="J43" s="197">
        <v>38803</v>
      </c>
      <c r="K43" s="196">
        <v>71</v>
      </c>
      <c r="L43" s="196">
        <f t="shared" si="4"/>
        <v>38874</v>
      </c>
      <c r="M43" s="198">
        <f t="shared" si="5"/>
        <v>0.0042347438543162705</v>
      </c>
      <c r="N43" s="197">
        <v>24080</v>
      </c>
      <c r="O43" s="196">
        <v>78</v>
      </c>
      <c r="P43" s="196">
        <f t="shared" si="6"/>
        <v>24158</v>
      </c>
      <c r="Q43" s="195">
        <f t="shared" si="7"/>
        <v>0.6091563871181389</v>
      </c>
    </row>
    <row r="44" spans="1:17" s="187" customFormat="1" ht="18" customHeight="1">
      <c r="A44" s="201" t="s">
        <v>314</v>
      </c>
      <c r="B44" s="200">
        <v>6107</v>
      </c>
      <c r="C44" s="196">
        <v>7</v>
      </c>
      <c r="D44" s="196">
        <f t="shared" si="0"/>
        <v>6114</v>
      </c>
      <c r="E44" s="199">
        <f t="shared" si="1"/>
        <v>0.003992104591312047</v>
      </c>
      <c r="F44" s="197">
        <v>4060</v>
      </c>
      <c r="G44" s="196">
        <v>40</v>
      </c>
      <c r="H44" s="196">
        <f t="shared" si="2"/>
        <v>4100</v>
      </c>
      <c r="I44" s="198">
        <f t="shared" si="3"/>
        <v>0.49121951219512194</v>
      </c>
      <c r="J44" s="197">
        <v>41310</v>
      </c>
      <c r="K44" s="196">
        <v>513</v>
      </c>
      <c r="L44" s="196">
        <f t="shared" si="4"/>
        <v>41823</v>
      </c>
      <c r="M44" s="198">
        <f t="shared" si="5"/>
        <v>0.004555993523153506</v>
      </c>
      <c r="N44" s="197">
        <v>37923</v>
      </c>
      <c r="O44" s="196">
        <v>1464</v>
      </c>
      <c r="P44" s="196">
        <f t="shared" si="6"/>
        <v>39387</v>
      </c>
      <c r="Q44" s="195">
        <f t="shared" si="7"/>
        <v>0.06184781780790627</v>
      </c>
    </row>
    <row r="45" spans="1:17" s="187" customFormat="1" ht="18" customHeight="1">
      <c r="A45" s="201" t="s">
        <v>315</v>
      </c>
      <c r="B45" s="200">
        <v>5925</v>
      </c>
      <c r="C45" s="196">
        <v>74</v>
      </c>
      <c r="D45" s="196">
        <f t="shared" si="0"/>
        <v>5999</v>
      </c>
      <c r="E45" s="199">
        <f t="shared" si="1"/>
        <v>0.003917015937729959</v>
      </c>
      <c r="F45" s="197">
        <v>5058</v>
      </c>
      <c r="G45" s="196">
        <v>74</v>
      </c>
      <c r="H45" s="196">
        <f t="shared" si="2"/>
        <v>5132</v>
      </c>
      <c r="I45" s="198">
        <f t="shared" si="3"/>
        <v>0.16893998441153557</v>
      </c>
      <c r="J45" s="197">
        <v>37650</v>
      </c>
      <c r="K45" s="196">
        <v>303</v>
      </c>
      <c r="L45" s="196">
        <f t="shared" si="4"/>
        <v>37953</v>
      </c>
      <c r="M45" s="198">
        <f t="shared" si="5"/>
        <v>0.004134414608809626</v>
      </c>
      <c r="N45" s="197">
        <v>38350</v>
      </c>
      <c r="O45" s="196">
        <v>478</v>
      </c>
      <c r="P45" s="196">
        <f t="shared" si="6"/>
        <v>38828</v>
      </c>
      <c r="Q45" s="195">
        <f t="shared" si="7"/>
        <v>-0.022535283815803053</v>
      </c>
    </row>
    <row r="46" spans="1:17" s="187" customFormat="1" ht="18" customHeight="1">
      <c r="A46" s="201" t="s">
        <v>316</v>
      </c>
      <c r="B46" s="200">
        <v>5502</v>
      </c>
      <c r="C46" s="196">
        <v>18</v>
      </c>
      <c r="D46" s="196">
        <f t="shared" si="0"/>
        <v>5520</v>
      </c>
      <c r="E46" s="199">
        <f t="shared" si="1"/>
        <v>0.003604255371940219</v>
      </c>
      <c r="F46" s="197">
        <v>5215</v>
      </c>
      <c r="G46" s="196">
        <v>29</v>
      </c>
      <c r="H46" s="196">
        <f t="shared" si="2"/>
        <v>5244</v>
      </c>
      <c r="I46" s="198">
        <f t="shared" si="3"/>
        <v>0.05263157894736836</v>
      </c>
      <c r="J46" s="197">
        <v>35040</v>
      </c>
      <c r="K46" s="196">
        <v>145</v>
      </c>
      <c r="L46" s="196">
        <f t="shared" si="4"/>
        <v>35185</v>
      </c>
      <c r="M46" s="198">
        <f t="shared" si="5"/>
        <v>0.0038328821966897666</v>
      </c>
      <c r="N46" s="197">
        <v>33261</v>
      </c>
      <c r="O46" s="196">
        <v>405</v>
      </c>
      <c r="P46" s="196">
        <f t="shared" si="6"/>
        <v>33666</v>
      </c>
      <c r="Q46" s="195">
        <f t="shared" si="7"/>
        <v>0.045119705340699756</v>
      </c>
    </row>
    <row r="47" spans="1:17" s="187" customFormat="1" ht="18" customHeight="1">
      <c r="A47" s="201" t="s">
        <v>317</v>
      </c>
      <c r="B47" s="200">
        <v>1778</v>
      </c>
      <c r="C47" s="196">
        <v>3663</v>
      </c>
      <c r="D47" s="196">
        <f t="shared" si="0"/>
        <v>5441</v>
      </c>
      <c r="E47" s="199">
        <f t="shared" si="1"/>
        <v>0.0035526727316533935</v>
      </c>
      <c r="F47" s="197">
        <v>1878</v>
      </c>
      <c r="G47" s="196">
        <v>3850</v>
      </c>
      <c r="H47" s="196">
        <f t="shared" si="2"/>
        <v>5728</v>
      </c>
      <c r="I47" s="198">
        <f t="shared" si="3"/>
        <v>-0.0501047486033519</v>
      </c>
      <c r="J47" s="197">
        <v>11059</v>
      </c>
      <c r="K47" s="196">
        <v>23078</v>
      </c>
      <c r="L47" s="196">
        <f t="shared" si="4"/>
        <v>34137</v>
      </c>
      <c r="M47" s="198">
        <f t="shared" si="5"/>
        <v>0.003718718190944964</v>
      </c>
      <c r="N47" s="197">
        <v>11866</v>
      </c>
      <c r="O47" s="196">
        <v>23524</v>
      </c>
      <c r="P47" s="196">
        <f t="shared" si="6"/>
        <v>35390</v>
      </c>
      <c r="Q47" s="195">
        <f t="shared" si="7"/>
        <v>-0.035405481774512526</v>
      </c>
    </row>
    <row r="48" spans="1:17" s="187" customFormat="1" ht="18" customHeight="1">
      <c r="A48" s="468" t="s">
        <v>318</v>
      </c>
      <c r="B48" s="469">
        <v>2044</v>
      </c>
      <c r="C48" s="470">
        <v>3312</v>
      </c>
      <c r="D48" s="470">
        <f t="shared" si="0"/>
        <v>5356</v>
      </c>
      <c r="E48" s="471">
        <f t="shared" si="1"/>
        <v>0.003497172422484024</v>
      </c>
      <c r="F48" s="472">
        <v>1483</v>
      </c>
      <c r="G48" s="470">
        <v>2101</v>
      </c>
      <c r="H48" s="470">
        <f t="shared" si="2"/>
        <v>3584</v>
      </c>
      <c r="I48" s="473">
        <f t="shared" si="3"/>
        <v>0.4944196428571428</v>
      </c>
      <c r="J48" s="472">
        <v>10039</v>
      </c>
      <c r="K48" s="470">
        <v>19876</v>
      </c>
      <c r="L48" s="470">
        <f t="shared" si="4"/>
        <v>29915</v>
      </c>
      <c r="M48" s="473">
        <f t="shared" si="5"/>
        <v>0.0032587941143661894</v>
      </c>
      <c r="N48" s="472">
        <v>8625</v>
      </c>
      <c r="O48" s="470">
        <v>15323</v>
      </c>
      <c r="P48" s="470">
        <f t="shared" si="6"/>
        <v>23948</v>
      </c>
      <c r="Q48" s="474">
        <f t="shared" si="7"/>
        <v>0.24916485719057957</v>
      </c>
    </row>
    <row r="49" spans="1:17" s="187" customFormat="1" ht="18" customHeight="1">
      <c r="A49" s="201" t="s">
        <v>319</v>
      </c>
      <c r="B49" s="200">
        <v>5275</v>
      </c>
      <c r="C49" s="196">
        <v>9</v>
      </c>
      <c r="D49" s="196">
        <f t="shared" si="0"/>
        <v>5284</v>
      </c>
      <c r="E49" s="199">
        <f t="shared" si="1"/>
        <v>0.0034501603958934993</v>
      </c>
      <c r="F49" s="197">
        <v>5037</v>
      </c>
      <c r="G49" s="196">
        <v>5</v>
      </c>
      <c r="H49" s="196">
        <f t="shared" si="2"/>
        <v>5042</v>
      </c>
      <c r="I49" s="198">
        <f t="shared" si="3"/>
        <v>0.04799682665608884</v>
      </c>
      <c r="J49" s="197">
        <v>33300</v>
      </c>
      <c r="K49" s="196">
        <v>82</v>
      </c>
      <c r="L49" s="196">
        <f t="shared" si="4"/>
        <v>33382</v>
      </c>
      <c r="M49" s="198">
        <f t="shared" si="5"/>
        <v>0.003636472175355913</v>
      </c>
      <c r="N49" s="197">
        <v>36668</v>
      </c>
      <c r="O49" s="196">
        <v>139</v>
      </c>
      <c r="P49" s="196">
        <f t="shared" si="6"/>
        <v>36807</v>
      </c>
      <c r="Q49" s="195">
        <f t="shared" si="7"/>
        <v>-0.09305295188415252</v>
      </c>
    </row>
    <row r="50" spans="1:17" s="187" customFormat="1" ht="18" customHeight="1">
      <c r="A50" s="201" t="s">
        <v>320</v>
      </c>
      <c r="B50" s="200">
        <v>5005</v>
      </c>
      <c r="C50" s="196">
        <v>7</v>
      </c>
      <c r="D50" s="196">
        <f t="shared" si="0"/>
        <v>5012</v>
      </c>
      <c r="E50" s="199">
        <f t="shared" si="1"/>
        <v>0.0032725594065515177</v>
      </c>
      <c r="F50" s="197">
        <v>4760</v>
      </c>
      <c r="G50" s="196">
        <v>2</v>
      </c>
      <c r="H50" s="196">
        <f t="shared" si="2"/>
        <v>4762</v>
      </c>
      <c r="I50" s="198">
        <f t="shared" si="3"/>
        <v>0.05249895002099958</v>
      </c>
      <c r="J50" s="197">
        <v>33803</v>
      </c>
      <c r="K50" s="196">
        <v>31</v>
      </c>
      <c r="L50" s="196">
        <f t="shared" si="4"/>
        <v>33834</v>
      </c>
      <c r="M50" s="198">
        <f t="shared" si="5"/>
        <v>0.003685710849589358</v>
      </c>
      <c r="N50" s="197">
        <v>37050</v>
      </c>
      <c r="O50" s="196">
        <v>115</v>
      </c>
      <c r="P50" s="196">
        <f t="shared" si="6"/>
        <v>37165</v>
      </c>
      <c r="Q50" s="195">
        <f t="shared" si="7"/>
        <v>-0.08962733754876895</v>
      </c>
    </row>
    <row r="51" spans="1:17" s="187" customFormat="1" ht="18" customHeight="1">
      <c r="A51" s="201" t="s">
        <v>321</v>
      </c>
      <c r="B51" s="200">
        <v>4992</v>
      </c>
      <c r="C51" s="196">
        <v>9</v>
      </c>
      <c r="D51" s="196">
        <f t="shared" si="0"/>
        <v>5001</v>
      </c>
      <c r="E51" s="199">
        <f t="shared" si="1"/>
        <v>0.0032653770136001877</v>
      </c>
      <c r="F51" s="197">
        <v>3642</v>
      </c>
      <c r="G51" s="196">
        <v>12</v>
      </c>
      <c r="H51" s="196">
        <f t="shared" si="2"/>
        <v>3654</v>
      </c>
      <c r="I51" s="198">
        <f t="shared" si="3"/>
        <v>0.3686371100164203</v>
      </c>
      <c r="J51" s="197">
        <v>29965</v>
      </c>
      <c r="K51" s="196">
        <v>121</v>
      </c>
      <c r="L51" s="196">
        <f t="shared" si="4"/>
        <v>30086</v>
      </c>
      <c r="M51" s="198">
        <f t="shared" si="5"/>
        <v>0.0032774220198837096</v>
      </c>
      <c r="N51" s="197">
        <v>26734</v>
      </c>
      <c r="O51" s="196">
        <v>179</v>
      </c>
      <c r="P51" s="196">
        <f t="shared" si="6"/>
        <v>26913</v>
      </c>
      <c r="Q51" s="195">
        <f t="shared" si="7"/>
        <v>0.1178984134061607</v>
      </c>
    </row>
    <row r="52" spans="1:17" s="187" customFormat="1" ht="18" customHeight="1">
      <c r="A52" s="201" t="s">
        <v>322</v>
      </c>
      <c r="B52" s="200">
        <v>4861</v>
      </c>
      <c r="C52" s="196">
        <v>124</v>
      </c>
      <c r="D52" s="196">
        <f t="shared" si="0"/>
        <v>4985</v>
      </c>
      <c r="E52" s="199">
        <f t="shared" si="1"/>
        <v>0.0032549298965800708</v>
      </c>
      <c r="F52" s="197">
        <v>3573</v>
      </c>
      <c r="G52" s="196">
        <v>125</v>
      </c>
      <c r="H52" s="196">
        <f t="shared" si="2"/>
        <v>3698</v>
      </c>
      <c r="I52" s="198">
        <f t="shared" si="3"/>
        <v>0.3480259599783666</v>
      </c>
      <c r="J52" s="197">
        <v>31933</v>
      </c>
      <c r="K52" s="196">
        <v>980</v>
      </c>
      <c r="L52" s="196">
        <f t="shared" si="4"/>
        <v>32913</v>
      </c>
      <c r="M52" s="198">
        <f t="shared" si="5"/>
        <v>0.003585381604082714</v>
      </c>
      <c r="N52" s="197">
        <v>29196</v>
      </c>
      <c r="O52" s="196">
        <v>692</v>
      </c>
      <c r="P52" s="196">
        <f t="shared" si="6"/>
        <v>29888</v>
      </c>
      <c r="Q52" s="195">
        <f t="shared" si="7"/>
        <v>0.10121118843683075</v>
      </c>
    </row>
    <row r="53" spans="1:17" s="187" customFormat="1" ht="18" customHeight="1">
      <c r="A53" s="468" t="s">
        <v>323</v>
      </c>
      <c r="B53" s="469">
        <v>3173</v>
      </c>
      <c r="C53" s="470">
        <v>0</v>
      </c>
      <c r="D53" s="470">
        <f t="shared" si="0"/>
        <v>3173</v>
      </c>
      <c r="E53" s="471">
        <f t="shared" si="1"/>
        <v>0.0020717938940518687</v>
      </c>
      <c r="F53" s="472">
        <v>3572</v>
      </c>
      <c r="G53" s="470">
        <v>48</v>
      </c>
      <c r="H53" s="470">
        <f t="shared" si="2"/>
        <v>3620</v>
      </c>
      <c r="I53" s="473">
        <f t="shared" si="3"/>
        <v>-0.12348066298342542</v>
      </c>
      <c r="J53" s="472">
        <v>21267</v>
      </c>
      <c r="K53" s="470">
        <v>99</v>
      </c>
      <c r="L53" s="470">
        <f t="shared" si="4"/>
        <v>21366</v>
      </c>
      <c r="M53" s="473">
        <f t="shared" si="5"/>
        <v>0.002327507773610162</v>
      </c>
      <c r="N53" s="472">
        <v>19135</v>
      </c>
      <c r="O53" s="470">
        <v>171</v>
      </c>
      <c r="P53" s="470">
        <f t="shared" si="6"/>
        <v>19306</v>
      </c>
      <c r="Q53" s="474">
        <f t="shared" si="7"/>
        <v>0.10670257950896089</v>
      </c>
    </row>
    <row r="54" spans="1:17" s="187" customFormat="1" ht="18" customHeight="1">
      <c r="A54" s="201" t="s">
        <v>324</v>
      </c>
      <c r="B54" s="200">
        <v>3023</v>
      </c>
      <c r="C54" s="196">
        <v>10</v>
      </c>
      <c r="D54" s="196">
        <f t="shared" si="0"/>
        <v>3033</v>
      </c>
      <c r="E54" s="199">
        <f t="shared" si="1"/>
        <v>0.0019803816201258485</v>
      </c>
      <c r="F54" s="197">
        <v>2885</v>
      </c>
      <c r="G54" s="196">
        <v>1</v>
      </c>
      <c r="H54" s="196">
        <f t="shared" si="2"/>
        <v>2886</v>
      </c>
      <c r="I54" s="198">
        <f t="shared" si="3"/>
        <v>0.05093555093555091</v>
      </c>
      <c r="J54" s="197">
        <v>21731</v>
      </c>
      <c r="K54" s="196">
        <v>132</v>
      </c>
      <c r="L54" s="196">
        <f t="shared" si="4"/>
        <v>21863</v>
      </c>
      <c r="M54" s="198">
        <f t="shared" si="5"/>
        <v>0.002381648528242955</v>
      </c>
      <c r="N54" s="197">
        <v>23980</v>
      </c>
      <c r="O54" s="196">
        <v>171</v>
      </c>
      <c r="P54" s="196">
        <f t="shared" si="6"/>
        <v>24151</v>
      </c>
      <c r="Q54" s="195">
        <f t="shared" si="7"/>
        <v>-0.09473727795950482</v>
      </c>
    </row>
    <row r="55" spans="1:17" s="187" customFormat="1" ht="18" customHeight="1">
      <c r="A55" s="201" t="s">
        <v>325</v>
      </c>
      <c r="B55" s="200">
        <v>2365</v>
      </c>
      <c r="C55" s="196">
        <v>592</v>
      </c>
      <c r="D55" s="196">
        <f t="shared" si="0"/>
        <v>2957</v>
      </c>
      <c r="E55" s="199">
        <f t="shared" si="1"/>
        <v>0.0019307578142802948</v>
      </c>
      <c r="F55" s="197">
        <v>2452</v>
      </c>
      <c r="G55" s="196">
        <v>707</v>
      </c>
      <c r="H55" s="196">
        <f t="shared" si="2"/>
        <v>3159</v>
      </c>
      <c r="I55" s="198">
        <f t="shared" si="3"/>
        <v>-0.06394428616650838</v>
      </c>
      <c r="J55" s="197">
        <v>15823</v>
      </c>
      <c r="K55" s="196">
        <v>4199</v>
      </c>
      <c r="L55" s="196">
        <f t="shared" si="4"/>
        <v>20022</v>
      </c>
      <c r="M55" s="198">
        <f t="shared" si="5"/>
        <v>0.002181098972349652</v>
      </c>
      <c r="N55" s="197">
        <v>16828</v>
      </c>
      <c r="O55" s="196">
        <v>3896</v>
      </c>
      <c r="P55" s="196">
        <f t="shared" si="6"/>
        <v>20724</v>
      </c>
      <c r="Q55" s="195">
        <f t="shared" si="7"/>
        <v>-0.033873769542559384</v>
      </c>
    </row>
    <row r="56" spans="1:17" s="187" customFormat="1" ht="18" customHeight="1">
      <c r="A56" s="201" t="s">
        <v>326</v>
      </c>
      <c r="B56" s="200">
        <v>1750</v>
      </c>
      <c r="C56" s="196">
        <v>917</v>
      </c>
      <c r="D56" s="196">
        <f t="shared" si="0"/>
        <v>2667</v>
      </c>
      <c r="E56" s="199">
        <f t="shared" si="1"/>
        <v>0.0017414038182906818</v>
      </c>
      <c r="F56" s="197">
        <v>1882</v>
      </c>
      <c r="G56" s="196">
        <v>1056</v>
      </c>
      <c r="H56" s="196">
        <f t="shared" si="2"/>
        <v>2938</v>
      </c>
      <c r="I56" s="198">
        <f t="shared" si="3"/>
        <v>-0.09223961878829134</v>
      </c>
      <c r="J56" s="197">
        <v>10583</v>
      </c>
      <c r="K56" s="196">
        <v>10931</v>
      </c>
      <c r="L56" s="196">
        <f t="shared" si="4"/>
        <v>21514</v>
      </c>
      <c r="M56" s="198">
        <f t="shared" si="5"/>
        <v>0.002343630171368016</v>
      </c>
      <c r="N56" s="197">
        <v>11368</v>
      </c>
      <c r="O56" s="196">
        <v>8843</v>
      </c>
      <c r="P56" s="196">
        <f t="shared" si="6"/>
        <v>20211</v>
      </c>
      <c r="Q56" s="195">
        <f t="shared" si="7"/>
        <v>0.06446984315471771</v>
      </c>
    </row>
    <row r="57" spans="1:17" s="187" customFormat="1" ht="18" customHeight="1">
      <c r="A57" s="201" t="s">
        <v>327</v>
      </c>
      <c r="B57" s="200">
        <v>2404</v>
      </c>
      <c r="C57" s="196">
        <v>0</v>
      </c>
      <c r="D57" s="196">
        <f t="shared" si="0"/>
        <v>2404</v>
      </c>
      <c r="E57" s="199">
        <f t="shared" si="1"/>
        <v>0.0015696793322725157</v>
      </c>
      <c r="F57" s="197">
        <v>2377</v>
      </c>
      <c r="G57" s="196"/>
      <c r="H57" s="196">
        <f t="shared" si="2"/>
        <v>2377</v>
      </c>
      <c r="I57" s="198">
        <f t="shared" si="3"/>
        <v>0.011358855700462689</v>
      </c>
      <c r="J57" s="197">
        <v>16853</v>
      </c>
      <c r="K57" s="196">
        <v>18</v>
      </c>
      <c r="L57" s="196">
        <f t="shared" si="4"/>
        <v>16871</v>
      </c>
      <c r="M57" s="198">
        <f t="shared" si="5"/>
        <v>0.0018378444092753462</v>
      </c>
      <c r="N57" s="197">
        <v>16674</v>
      </c>
      <c r="O57" s="196">
        <v>579</v>
      </c>
      <c r="P57" s="196">
        <f t="shared" si="6"/>
        <v>17253</v>
      </c>
      <c r="Q57" s="195">
        <f t="shared" si="7"/>
        <v>-0.022141076914159896</v>
      </c>
    </row>
    <row r="58" spans="1:17" s="187" customFormat="1" ht="18" customHeight="1" thickBot="1">
      <c r="A58" s="194" t="s">
        <v>177</v>
      </c>
      <c r="B58" s="193">
        <v>148990</v>
      </c>
      <c r="C58" s="189">
        <v>32612</v>
      </c>
      <c r="D58" s="189">
        <f t="shared" si="0"/>
        <v>181602</v>
      </c>
      <c r="E58" s="192">
        <f t="shared" si="1"/>
        <v>0.11857608406795066</v>
      </c>
      <c r="F58" s="190">
        <v>117496</v>
      </c>
      <c r="G58" s="189">
        <v>28966</v>
      </c>
      <c r="H58" s="189">
        <f t="shared" si="2"/>
        <v>146462</v>
      </c>
      <c r="I58" s="191">
        <f t="shared" si="3"/>
        <v>0.23992571451980726</v>
      </c>
      <c r="J58" s="190">
        <v>884502</v>
      </c>
      <c r="K58" s="189">
        <v>229571</v>
      </c>
      <c r="L58" s="189">
        <f t="shared" si="4"/>
        <v>1114073</v>
      </c>
      <c r="M58" s="191">
        <f t="shared" si="5"/>
        <v>0.12136167592760433</v>
      </c>
      <c r="N58" s="190">
        <v>753312</v>
      </c>
      <c r="O58" s="189">
        <v>238027</v>
      </c>
      <c r="P58" s="189">
        <f t="shared" si="6"/>
        <v>991339</v>
      </c>
      <c r="Q58" s="188">
        <f t="shared" si="7"/>
        <v>0.12380628624516943</v>
      </c>
    </row>
    <row r="59" ht="15" thickTop="1">
      <c r="A59" s="121" t="s">
        <v>49</v>
      </c>
    </row>
    <row r="60" ht="14.25" customHeight="1">
      <c r="A60" s="94" t="s">
        <v>48</v>
      </c>
    </row>
  </sheetData>
  <sheetProtection/>
  <mergeCells count="14">
    <mergeCell ref="F6:H6"/>
    <mergeCell ref="I6:I7"/>
    <mergeCell ref="J6:L6"/>
    <mergeCell ref="M6:M7"/>
    <mergeCell ref="A5:A7"/>
    <mergeCell ref="A4:Q4"/>
    <mergeCell ref="N1:Q1"/>
    <mergeCell ref="B5:I5"/>
    <mergeCell ref="J5:Q5"/>
    <mergeCell ref="A3:Q3"/>
    <mergeCell ref="N6:P6"/>
    <mergeCell ref="Q6:Q7"/>
    <mergeCell ref="B6:D6"/>
    <mergeCell ref="E6:E7"/>
  </mergeCells>
  <conditionalFormatting sqref="Q59:Q65536 I59:I65536 I3 Q3">
    <cfRule type="cellIs" priority="2" dxfId="84" operator="lessThan" stopIfTrue="1">
      <formula>0</formula>
    </cfRule>
  </conditionalFormatting>
  <conditionalFormatting sqref="Q8:Q58 I8:I58">
    <cfRule type="cellIs" priority="3" dxfId="84" operator="lessThan" stopIfTrue="1">
      <formula>0</formula>
    </cfRule>
    <cfRule type="cellIs" priority="4" dxfId="86" operator="greaterThanOrEqual" stopIfTrue="1">
      <formula>0</formula>
    </cfRule>
  </conditionalFormatting>
  <conditionalFormatting sqref="I5 Q5">
    <cfRule type="cellIs" priority="1" dxfId="84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Estadisticas de Origen-Destino - Julio 2012</dc:title>
  <dc:subject/>
  <dc:creator>Juan Carlos Torres Camargo</dc:creator>
  <cp:keywords/>
  <dc:description/>
  <cp:lastModifiedBy>SKY</cp:lastModifiedBy>
  <cp:lastPrinted>2012-04-16T14:34:54Z</cp:lastPrinted>
  <dcterms:created xsi:type="dcterms:W3CDTF">2011-06-09T20:44:59Z</dcterms:created>
  <dcterms:modified xsi:type="dcterms:W3CDTF">2012-09-19T20:47:18Z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AEVVZYF6TF2M-634-453</vt:lpwstr>
  </property>
  <property fmtid="{D5CDD505-2E9C-101B-9397-08002B2CF9AE}" pid="3" name="_dlc_DocIdItemGuid">
    <vt:lpwstr>0f604708-ec98-4406-a144-8f8bc95cb657</vt:lpwstr>
  </property>
  <property fmtid="{D5CDD505-2E9C-101B-9397-08002B2CF9AE}" pid="4" name="_dlc_DocIdUrl">
    <vt:lpwstr>http://www.aerocivil.gov.co/AAeronautica/Estadisticas/TAereo/EOperacionales/BolPubAnte/_layouts/DocIdRedir.aspx?ID=AEVVZYF6TF2M-634-453, AEVVZYF6TF2M-634-453</vt:lpwstr>
  </property>
  <property fmtid="{D5CDD505-2E9C-101B-9397-08002B2CF9AE}" pid="5" name="Clase">
    <vt:lpwstr/>
  </property>
  <property fmtid="{D5CDD505-2E9C-101B-9397-08002B2CF9AE}" pid="6" name="Sesion">
    <vt:lpwstr>Boletines Mensuales Origen-Destino</vt:lpwstr>
  </property>
  <property fmtid="{D5CDD505-2E9C-101B-9397-08002B2CF9AE}" pid="7" name="Orden">
    <vt:lpwstr>111.000000000000</vt:lpwstr>
  </property>
  <property fmtid="{D5CDD505-2E9C-101B-9397-08002B2CF9AE}" pid="8" name="TaskStatus">
    <vt:lpwstr>No iniciada</vt:lpwstr>
  </property>
  <property fmtid="{D5CDD505-2E9C-101B-9397-08002B2CF9AE}" pid="9" name="Vigencia">
    <vt:lpwstr>2012</vt:lpwstr>
  </property>
  <property fmtid="{D5CDD505-2E9C-101B-9397-08002B2CF9AE}" pid="10" name="Taxis aéreos">
    <vt:lpwstr>Origen - Destino</vt:lpwstr>
  </property>
  <property fmtid="{D5CDD505-2E9C-101B-9397-08002B2CF9AE}" pid="11" name="Transporte aéreo">
    <vt:lpwstr>Transporte aéreo</vt:lpwstr>
  </property>
  <property fmtid="{D5CDD505-2E9C-101B-9397-08002B2CF9AE}" pid="12" name="Dependencia">
    <vt:lpwstr>Transporte aéreo</vt:lpwstr>
  </property>
  <property fmtid="{D5CDD505-2E9C-101B-9397-08002B2CF9AE}" pid="13" name="Tema">
    <vt:lpwstr>Origen - Destino</vt:lpwstr>
  </property>
  <property fmtid="{D5CDD505-2E9C-101B-9397-08002B2CF9AE}" pid="14" name="Formato">
    <vt:lpwstr>/Style%20Library/Images/xls.svg</vt:lpwstr>
  </property>
</Properties>
</file>